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1720" windowHeight="12270" activeTab="0"/>
  </bookViews>
  <sheets>
    <sheet name="Cash appropriation" sheetId="1" r:id="rId1"/>
    <sheet name="Proposed Fees" sheetId="2" r:id="rId2"/>
  </sheets>
  <definedNames>
    <definedName name="_xlnm.Print_Titles" localSheetId="0">'Cash appropriation'!$6:$7</definedName>
    <definedName name="_xlnm.Print_Titles" localSheetId="1">'Proposed Fees'!$7:$7</definedName>
  </definedNames>
  <calcPr fullCalcOnLoad="1"/>
</workbook>
</file>

<file path=xl/sharedStrings.xml><?xml version="1.0" encoding="utf-8"?>
<sst xmlns="http://schemas.openxmlformats.org/spreadsheetml/2006/main" count="110" uniqueCount="93">
  <si>
    <t>Program Break-down by Percentage</t>
  </si>
  <si>
    <t xml:space="preserve">Career Service Salaries </t>
  </si>
  <si>
    <t>Subtotal</t>
  </si>
  <si>
    <t xml:space="preserve">Expense - 040000                                             </t>
  </si>
  <si>
    <t>Operating Capital Outlay (OCO) - 060000</t>
  </si>
  <si>
    <t>Florida Administrative Weekly - 100777</t>
  </si>
  <si>
    <t>Risk Management Insurance - 103241</t>
  </si>
  <si>
    <t>Human Resource Services - 107040</t>
  </si>
  <si>
    <t>Indirect Charges - 181313</t>
  </si>
  <si>
    <t>Refunds State Revenues - 220020</t>
  </si>
  <si>
    <t>Service Charge to General Revenue - 310322</t>
  </si>
  <si>
    <t>Research</t>
  </si>
  <si>
    <t>FY 2010-2011 Appropriations</t>
  </si>
  <si>
    <t xml:space="preserve">OPS   / Contractual Services - 030000                                             </t>
  </si>
  <si>
    <r>
      <t xml:space="preserve">Education / Outreach </t>
    </r>
    <r>
      <rPr>
        <b/>
        <sz val="11"/>
        <color indexed="8"/>
        <rFont val="Calibri"/>
        <family val="2"/>
      </rPr>
      <t>(Split: 0/0/0/0/0/100)</t>
    </r>
  </si>
  <si>
    <r>
      <t xml:space="preserve">Manufactured Building Monitoring </t>
    </r>
    <r>
      <rPr>
        <b/>
        <sz val="11"/>
        <color indexed="8"/>
        <rFont val="Calibri"/>
        <family val="2"/>
      </rPr>
      <t>(Split: 0/0/100/0/0/0)</t>
    </r>
  </si>
  <si>
    <r>
      <t xml:space="preserve">Energy form database </t>
    </r>
    <r>
      <rPr>
        <b/>
        <sz val="11"/>
        <color indexed="8"/>
        <rFont val="Calibri"/>
        <family val="2"/>
      </rPr>
      <t>(Split: 100/0/0/0/0/0)</t>
    </r>
  </si>
  <si>
    <r>
      <t xml:space="preserve">Signer Services </t>
    </r>
    <r>
      <rPr>
        <b/>
        <sz val="11"/>
        <color indexed="8"/>
        <rFont val="Calibri"/>
        <family val="2"/>
      </rPr>
      <t>(Split: 0/0/0/100/0/0)</t>
    </r>
  </si>
  <si>
    <t>Estimated FY 2010/2011 Expenditures</t>
  </si>
  <si>
    <r>
      <t xml:space="preserve">Travel:  Council </t>
    </r>
    <r>
      <rPr>
        <b/>
        <sz val="11"/>
        <color indexed="8"/>
        <rFont val="Calibri"/>
        <family val="2"/>
      </rPr>
      <t>(Split:  0/0/0/100/0/0)</t>
    </r>
  </si>
  <si>
    <r>
      <t xml:space="preserve">Facilitator </t>
    </r>
    <r>
      <rPr>
        <b/>
        <sz val="11"/>
        <color indexed="8"/>
        <rFont val="Calibri"/>
        <family val="2"/>
      </rPr>
      <t>(Split: 78/18/0/2/2/0)</t>
    </r>
  </si>
  <si>
    <t xml:space="preserve">Department of Health - 100089 </t>
  </si>
  <si>
    <r>
      <t xml:space="preserve">Meeting Site Rent </t>
    </r>
    <r>
      <rPr>
        <b/>
        <sz val="11"/>
        <color indexed="8"/>
        <rFont val="Calibri"/>
        <family val="2"/>
      </rPr>
      <t xml:space="preserve">(Split: 76/18/0/2/2/2) </t>
    </r>
  </si>
  <si>
    <r>
      <t xml:space="preserve">Travel:  Staff </t>
    </r>
    <r>
      <rPr>
        <b/>
        <sz val="11"/>
        <color indexed="8"/>
        <rFont val="Calibri"/>
        <family val="2"/>
      </rPr>
      <t xml:space="preserve">(Split: 76/18/0/2/2/2) </t>
    </r>
  </si>
  <si>
    <r>
      <t xml:space="preserve">Travel: Commission </t>
    </r>
    <r>
      <rPr>
        <b/>
        <sz val="11"/>
        <color indexed="8"/>
        <rFont val="Calibri"/>
        <family val="2"/>
      </rPr>
      <t xml:space="preserve">(Split: 76/18/0/2/2/2) </t>
    </r>
  </si>
  <si>
    <r>
      <t xml:space="preserve">Audio Services </t>
    </r>
    <r>
      <rPr>
        <b/>
        <sz val="11"/>
        <color indexed="8"/>
        <rFont val="Calibri"/>
        <family val="2"/>
      </rPr>
      <t>(Split: 68/18/10/2/2/0)</t>
    </r>
  </si>
  <si>
    <r>
      <t xml:space="preserve">Minutes </t>
    </r>
    <r>
      <rPr>
        <b/>
        <sz val="11"/>
        <color indexed="8"/>
        <rFont val="Calibri"/>
        <family val="2"/>
      </rPr>
      <t>(Split: 68/18/10/2/2/0)</t>
    </r>
  </si>
  <si>
    <r>
      <t xml:space="preserve">       -Hurricane </t>
    </r>
    <r>
      <rPr>
        <b/>
        <sz val="11"/>
        <color indexed="8"/>
        <rFont val="Calibri"/>
        <family val="2"/>
      </rPr>
      <t>(Split 72/18/10/0/0/0)</t>
    </r>
  </si>
  <si>
    <r>
      <t xml:space="preserve">       -Roofing / Soffit </t>
    </r>
    <r>
      <rPr>
        <b/>
        <sz val="11"/>
        <color indexed="8"/>
        <rFont val="Calibri"/>
        <family val="2"/>
      </rPr>
      <t>(Split: 72/18/10/0/0/0)</t>
    </r>
  </si>
  <si>
    <r>
      <t xml:space="preserve">Convenience Fees </t>
    </r>
    <r>
      <rPr>
        <b/>
        <sz val="11"/>
        <color indexed="8"/>
        <rFont val="Calibri"/>
        <family val="2"/>
      </rPr>
      <t>(Split: 68/18/10/2/2/0)</t>
    </r>
    <r>
      <rPr>
        <sz val="11"/>
        <color theme="1"/>
        <rFont val="Calibri"/>
        <family val="2"/>
      </rPr>
      <t xml:space="preserve"> </t>
    </r>
  </si>
  <si>
    <r>
      <t xml:space="preserve">WebEx </t>
    </r>
    <r>
      <rPr>
        <b/>
        <sz val="11"/>
        <color indexed="8"/>
        <rFont val="Calibri"/>
        <family val="2"/>
      </rPr>
      <t>(Split: 66/18/10/2/2/2)</t>
    </r>
  </si>
  <si>
    <r>
      <t xml:space="preserve">2010 FBC Technical Assistance </t>
    </r>
    <r>
      <rPr>
        <b/>
        <sz val="11"/>
        <color indexed="8"/>
        <rFont val="Calibri"/>
        <family val="2"/>
      </rPr>
      <t>(Split: 68/18/10/2/2/0)</t>
    </r>
  </si>
  <si>
    <r>
      <t xml:space="preserve">Other </t>
    </r>
    <r>
      <rPr>
        <b/>
        <sz val="11"/>
        <color indexed="8"/>
        <rFont val="Calibri"/>
        <family val="2"/>
      </rPr>
      <t>(Split: 68/18/10/2/2/0)</t>
    </r>
  </si>
  <si>
    <r>
      <t xml:space="preserve">DCA Rent </t>
    </r>
    <r>
      <rPr>
        <b/>
        <sz val="11"/>
        <color indexed="8"/>
        <rFont val="Calibri"/>
        <family val="2"/>
      </rPr>
      <t>(Split:  66/18/10/2/2/2)</t>
    </r>
  </si>
  <si>
    <r>
      <t xml:space="preserve">BCIS servers and maintenance </t>
    </r>
    <r>
      <rPr>
        <b/>
        <sz val="11"/>
        <color indexed="8"/>
        <rFont val="Calibri"/>
        <family val="2"/>
      </rPr>
      <t>(Split:  35/50/9/2/2/2)</t>
    </r>
  </si>
  <si>
    <r>
      <t xml:space="preserve">BCIS Updates / Maintenance </t>
    </r>
    <r>
      <rPr>
        <b/>
        <sz val="11"/>
        <color indexed="8"/>
        <rFont val="Calibri"/>
        <family val="2"/>
      </rPr>
      <t>(Split: 37/50/9/2/2/0)</t>
    </r>
  </si>
  <si>
    <r>
      <t xml:space="preserve">Other (office supplies, telephones, printers/copiers, freight, etc.) </t>
    </r>
    <r>
      <rPr>
        <b/>
        <sz val="11"/>
        <color indexed="8"/>
        <rFont val="Calibri"/>
        <family val="2"/>
      </rPr>
      <t>(Split:  66/18/10/2/2/2)</t>
    </r>
  </si>
  <si>
    <t xml:space="preserve">Overhead (Split:  66/18/10/2/2/2)                                                </t>
  </si>
  <si>
    <t xml:space="preserve">Salaries - 010000 (Split:  66/18/10/2/2/2)                                                                      </t>
  </si>
  <si>
    <t>Number of applications in FY 2009/2010</t>
  </si>
  <si>
    <t>Average cost per application</t>
  </si>
  <si>
    <t>DCA collects fee - 1%</t>
  </si>
  <si>
    <t>DCA Cost per application</t>
  </si>
  <si>
    <t>Accessibility / Dec Statements / Non-binding Opinions</t>
  </si>
  <si>
    <t>Non-binding Opinion  s 553.755(4) F.S.                                                     maximum $125 per non-binding opinion</t>
  </si>
  <si>
    <t>Other</t>
  </si>
  <si>
    <t>Contractor collects fee</t>
  </si>
  <si>
    <t>Projected               Accessibility</t>
  </si>
  <si>
    <t>Projected Dec Statements</t>
  </si>
  <si>
    <t>*Salaries: Percentage of staff assigned to FBC, PA, MB, EDU, ACC, DEC Statements</t>
  </si>
  <si>
    <t>**OPS/Expense/Other/Overhead:  Split based on percentage that directly impact FBC, PA, MB, EDU, ACC, DEC Statements</t>
  </si>
  <si>
    <t>Contractor Application Fee</t>
  </si>
  <si>
    <t xml:space="preserve">*Salaries: Percentage of staff assigned to FBC, PA, and MB, </t>
  </si>
  <si>
    <t>**OPS/Expense/Other/Overhead:  Split based on percentage that directly impact FBC, PA, and MB</t>
  </si>
  <si>
    <t>FY 2011-2012 Appropriations</t>
  </si>
  <si>
    <t xml:space="preserve">Florida Building Code    Estimated Expenditures                  </t>
  </si>
  <si>
    <t>Product Approval Estimated Expenditures</t>
  </si>
  <si>
    <t>Manufactured Building Estimated Expenditures</t>
  </si>
  <si>
    <r>
      <t xml:space="preserve">Manufactured Building Monitoring </t>
    </r>
    <r>
      <rPr>
        <b/>
        <sz val="11"/>
        <color indexed="8"/>
        <rFont val="Calibri"/>
        <family val="2"/>
      </rPr>
      <t>(Split: 0/0/100/)</t>
    </r>
  </si>
  <si>
    <r>
      <t xml:space="preserve">Travel: Commission </t>
    </r>
    <r>
      <rPr>
        <b/>
        <sz val="11"/>
        <color indexed="8"/>
        <rFont val="Calibri"/>
        <family val="2"/>
      </rPr>
      <t xml:space="preserve">(Split: 90/10/0) </t>
    </r>
  </si>
  <si>
    <r>
      <t xml:space="preserve">Travel:  Staff </t>
    </r>
    <r>
      <rPr>
        <b/>
        <sz val="11"/>
        <color indexed="8"/>
        <rFont val="Calibri"/>
        <family val="2"/>
      </rPr>
      <t xml:space="preserve">(Split: 95/5/0) </t>
    </r>
  </si>
  <si>
    <r>
      <t xml:space="preserve">Rent </t>
    </r>
    <r>
      <rPr>
        <b/>
        <sz val="11"/>
        <color indexed="8"/>
        <rFont val="Calibri"/>
        <family val="2"/>
      </rPr>
      <t>(Split:  80/10/10)</t>
    </r>
  </si>
  <si>
    <r>
      <t xml:space="preserve">Other (office supplies, telephones, printers/copiers, freight, etc.) </t>
    </r>
    <r>
      <rPr>
        <b/>
        <sz val="11"/>
        <color indexed="8"/>
        <rFont val="Calibri"/>
        <family val="2"/>
      </rPr>
      <t>(Split:  80/10/10)</t>
    </r>
  </si>
  <si>
    <r>
      <t xml:space="preserve">Convenience Fees </t>
    </r>
    <r>
      <rPr>
        <b/>
        <sz val="11"/>
        <color indexed="8"/>
        <rFont val="Calibri"/>
        <family val="2"/>
      </rPr>
      <t>(Split: 0/80/20)</t>
    </r>
    <r>
      <rPr>
        <sz val="11"/>
        <color theme="1"/>
        <rFont val="Calibri"/>
        <family val="2"/>
      </rPr>
      <t xml:space="preserve"> </t>
    </r>
  </si>
  <si>
    <r>
      <t xml:space="preserve">Signer Services </t>
    </r>
    <r>
      <rPr>
        <b/>
        <sz val="11"/>
        <color indexed="8"/>
        <rFont val="Calibri"/>
        <family val="2"/>
      </rPr>
      <t>(Split: 100/0/0)</t>
    </r>
  </si>
  <si>
    <t xml:space="preserve">Overhead (Split:  80/10/10)                                                </t>
  </si>
  <si>
    <t>Estimated FY 2011/2012 Expenditures</t>
  </si>
  <si>
    <r>
      <t xml:space="preserve">Facilitator </t>
    </r>
    <r>
      <rPr>
        <b/>
        <sz val="11"/>
        <color indexed="8"/>
        <rFont val="Calibri"/>
        <family val="2"/>
      </rPr>
      <t>(Split: 80/20/0)</t>
    </r>
  </si>
  <si>
    <r>
      <t xml:space="preserve">Energy form database </t>
    </r>
    <r>
      <rPr>
        <b/>
        <sz val="11"/>
        <color indexed="8"/>
        <rFont val="Calibri"/>
        <family val="2"/>
      </rPr>
      <t>(Split: 100/0/0)</t>
    </r>
  </si>
  <si>
    <r>
      <t xml:space="preserve">      -Energy </t>
    </r>
    <r>
      <rPr>
        <b/>
        <sz val="11"/>
        <color indexed="8"/>
        <rFont val="Calibri"/>
        <family val="2"/>
      </rPr>
      <t>(Split:  100/0/0)</t>
    </r>
  </si>
  <si>
    <r>
      <t xml:space="preserve">Energy Manual </t>
    </r>
    <r>
      <rPr>
        <b/>
        <sz val="11"/>
        <color indexed="8"/>
        <rFont val="Calibri"/>
        <family val="2"/>
      </rPr>
      <t>(Split:  100/0/0)</t>
    </r>
  </si>
  <si>
    <r>
      <t xml:space="preserve">WebEx </t>
    </r>
    <r>
      <rPr>
        <b/>
        <sz val="11"/>
        <color indexed="8"/>
        <rFont val="Calibri"/>
        <family val="2"/>
      </rPr>
      <t>(Split: 60/30/10)</t>
    </r>
  </si>
  <si>
    <r>
      <t xml:space="preserve">Meeting Site Rent </t>
    </r>
    <r>
      <rPr>
        <b/>
        <sz val="11"/>
        <color indexed="8"/>
        <rFont val="Calibri"/>
        <family val="2"/>
      </rPr>
      <t>(Split: 95/5/0)</t>
    </r>
  </si>
  <si>
    <r>
      <t xml:space="preserve">       -Roofing / Soffit </t>
    </r>
    <r>
      <rPr>
        <b/>
        <sz val="11"/>
        <color indexed="8"/>
        <rFont val="Calibri"/>
        <family val="2"/>
      </rPr>
      <t>(Split: 90/10/0)</t>
    </r>
  </si>
  <si>
    <r>
      <t xml:space="preserve">       -Hurricane </t>
    </r>
    <r>
      <rPr>
        <b/>
        <sz val="11"/>
        <color indexed="8"/>
        <rFont val="Calibri"/>
        <family val="2"/>
      </rPr>
      <t>(Split 90/10/0)</t>
    </r>
  </si>
  <si>
    <t>Service Charge to General Revenue - 310322 (8%)</t>
  </si>
  <si>
    <t>Indirect Charges - 181313  (42.34%)</t>
  </si>
  <si>
    <r>
      <t xml:space="preserve">2010 FBC Technical Assistance </t>
    </r>
    <r>
      <rPr>
        <b/>
        <sz val="11"/>
        <color indexed="8"/>
        <rFont val="Calibri"/>
        <family val="2"/>
      </rPr>
      <t>(Split: 80/20/0)</t>
    </r>
  </si>
  <si>
    <r>
      <t xml:space="preserve">Other </t>
    </r>
    <r>
      <rPr>
        <b/>
        <sz val="11"/>
        <color indexed="8"/>
        <rFont val="Calibri"/>
        <family val="2"/>
      </rPr>
      <t>(Split: 80/15/5)</t>
    </r>
  </si>
  <si>
    <r>
      <t xml:space="preserve">BCIS servers and maintenance </t>
    </r>
    <r>
      <rPr>
        <b/>
        <sz val="11"/>
        <color indexed="8"/>
        <rFont val="Calibri"/>
        <family val="2"/>
      </rPr>
      <t>(Split:  45/45/10)</t>
    </r>
  </si>
  <si>
    <r>
      <t xml:space="preserve">BCIS Updates / Maintenance </t>
    </r>
    <r>
      <rPr>
        <b/>
        <sz val="11"/>
        <color indexed="8"/>
        <rFont val="Calibri"/>
        <family val="2"/>
      </rPr>
      <t>(Split: 30/64/6)</t>
    </r>
  </si>
  <si>
    <t xml:space="preserve">Salaries - 010000 (Split:  80/10/10)                                                                      </t>
  </si>
  <si>
    <t>Audio Visual Services</t>
  </si>
  <si>
    <r>
      <t xml:space="preserve">Minutes </t>
    </r>
    <r>
      <rPr>
        <b/>
        <sz val="11"/>
        <color indexed="8"/>
        <rFont val="Calibri"/>
        <family val="2"/>
      </rPr>
      <t>(Split: 90/10/10/0)  (100/0/0)</t>
    </r>
  </si>
  <si>
    <t>Cash as of 6/30/11</t>
  </si>
  <si>
    <t>Projected Revenue for FY 2011-12</t>
  </si>
  <si>
    <t xml:space="preserve">TOTAL  </t>
  </si>
  <si>
    <t>Projected Cash as of 6/30/2012</t>
  </si>
  <si>
    <t>Employees</t>
  </si>
  <si>
    <t>100% (15)</t>
  </si>
  <si>
    <t>80%  (12)</t>
  </si>
  <si>
    <t>10%  (1.5)</t>
  </si>
  <si>
    <t>10% (1.5)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</si>
</sst>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indexed="30"/>
      <name val="Calibri"/>
      <family val="2"/>
    </font>
    <font>
      <b/>
      <sz val="11"/>
      <color indexed="3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70C0"/>
      <name val="Calibri"/>
      <family val="2"/>
    </font>
    <font>
      <b/>
      <sz val="11"/>
      <color rgb="FF0070C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medium"/>
      <bottom/>
    </border>
    <border>
      <left/>
      <right style="hair"/>
      <top style="medium"/>
      <bottom style="hair"/>
    </border>
    <border>
      <left style="hair"/>
      <right style="hair"/>
      <top style="medium"/>
      <bottom style="hair"/>
    </border>
    <border>
      <left/>
      <right style="hair"/>
      <top style="hair"/>
      <bottom/>
    </border>
    <border>
      <left style="hair"/>
      <right style="hair"/>
      <top style="hair"/>
      <bottom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hair"/>
      <bottom style="medium"/>
    </border>
    <border>
      <left/>
      <right style="hair"/>
      <top style="hair"/>
      <bottom style="medium"/>
    </border>
    <border>
      <left style="hair"/>
      <right/>
      <top style="medium"/>
      <bottom style="hair"/>
    </border>
    <border>
      <left style="hair"/>
      <right/>
      <top style="hair"/>
      <bottom style="medium"/>
    </border>
    <border>
      <left style="hair"/>
      <right/>
      <top/>
      <bottom/>
    </border>
    <border>
      <left/>
      <right style="hair"/>
      <top/>
      <bottom/>
    </border>
    <border>
      <left style="hair"/>
      <right style="hair"/>
      <top/>
      <bottom/>
    </border>
    <border>
      <left style="medium"/>
      <right style="hair"/>
      <top style="hair"/>
      <bottom style="hair"/>
    </border>
    <border>
      <left/>
      <right/>
      <top style="hair"/>
      <bottom style="hair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/>
      <bottom style="hair"/>
    </border>
    <border>
      <left style="hair"/>
      <right style="medium"/>
      <top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04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 horizontal="center" wrapText="1"/>
    </xf>
    <xf numFmtId="0" fontId="20" fillId="0" borderId="0" xfId="0" applyFont="1" applyAlignment="1">
      <alignment horizontal="center" wrapText="1"/>
    </xf>
    <xf numFmtId="0" fontId="20" fillId="0" borderId="0" xfId="0" applyFont="1" applyAlignment="1">
      <alignment/>
    </xf>
    <xf numFmtId="0" fontId="37" fillId="0" borderId="0" xfId="0" applyFont="1" applyAlignment="1">
      <alignment horizontal="center"/>
    </xf>
    <xf numFmtId="0" fontId="20" fillId="0" borderId="10" xfId="0" applyFont="1" applyBorder="1" applyAlignment="1">
      <alignment wrapText="1"/>
    </xf>
    <xf numFmtId="44" fontId="40" fillId="0" borderId="10" xfId="44" applyFont="1" applyBorder="1" applyAlignment="1">
      <alignment/>
    </xf>
    <xf numFmtId="44" fontId="20" fillId="0" borderId="10" xfId="44" applyFont="1" applyBorder="1" applyAlignment="1">
      <alignment/>
    </xf>
    <xf numFmtId="2" fontId="20" fillId="0" borderId="10" xfId="0" applyNumberFormat="1" applyFont="1" applyBorder="1" applyAlignment="1" quotePrefix="1">
      <alignment horizontal="center"/>
    </xf>
    <xf numFmtId="9" fontId="20" fillId="0" borderId="10" xfId="0" applyNumberFormat="1" applyFont="1" applyBorder="1" applyAlignment="1">
      <alignment horizontal="center"/>
    </xf>
    <xf numFmtId="10" fontId="20" fillId="0" borderId="10" xfId="0" applyNumberFormat="1" applyFont="1" applyBorder="1" applyAlignment="1" quotePrefix="1">
      <alignment horizontal="center"/>
    </xf>
    <xf numFmtId="9" fontId="0" fillId="0" borderId="0" xfId="0" applyNumberFormat="1" applyFont="1" applyAlignment="1">
      <alignment/>
    </xf>
    <xf numFmtId="0" fontId="21" fillId="0" borderId="0" xfId="0" applyFont="1" applyAlignment="1">
      <alignment/>
    </xf>
    <xf numFmtId="44" fontId="40" fillId="0" borderId="0" xfId="44" applyFont="1" applyAlignment="1">
      <alignment/>
    </xf>
    <xf numFmtId="44" fontId="20" fillId="0" borderId="0" xfId="44" applyFont="1" applyAlignment="1">
      <alignment/>
    </xf>
    <xf numFmtId="44" fontId="37" fillId="0" borderId="0" xfId="0" applyNumberFormat="1" applyFont="1" applyAlignment="1">
      <alignment/>
    </xf>
    <xf numFmtId="44" fontId="0" fillId="0" borderId="11" xfId="0" applyNumberFormat="1" applyFont="1" applyBorder="1" applyAlignment="1">
      <alignment/>
    </xf>
    <xf numFmtId="0" fontId="2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20" fillId="0" borderId="0" xfId="0" applyFont="1" applyAlignment="1">
      <alignment horizontal="right"/>
    </xf>
    <xf numFmtId="0" fontId="20" fillId="0" borderId="0" xfId="0" applyFont="1" applyFill="1" applyBorder="1" applyAlignment="1">
      <alignment horizontal="right"/>
    </xf>
    <xf numFmtId="0" fontId="0" fillId="0" borderId="0" xfId="0" applyFont="1" applyBorder="1" applyAlignment="1">
      <alignment/>
    </xf>
    <xf numFmtId="0" fontId="39" fillId="0" borderId="0" xfId="0" applyFont="1" applyBorder="1" applyAlignment="1">
      <alignment/>
    </xf>
    <xf numFmtId="0" fontId="21" fillId="0" borderId="0" xfId="0" applyFont="1" applyBorder="1" applyAlignment="1">
      <alignment/>
    </xf>
    <xf numFmtId="44" fontId="0" fillId="0" borderId="0" xfId="44" applyFont="1" applyBorder="1" applyAlignment="1">
      <alignment/>
    </xf>
    <xf numFmtId="164" fontId="20" fillId="0" borderId="10" xfId="0" applyNumberFormat="1" applyFont="1" applyBorder="1" applyAlignment="1">
      <alignment horizontal="left" wrapText="1"/>
    </xf>
    <xf numFmtId="44" fontId="40" fillId="0" borderId="10" xfId="44" applyFont="1" applyBorder="1" applyAlignment="1">
      <alignment horizontal="center"/>
    </xf>
    <xf numFmtId="44" fontId="20" fillId="0" borderId="10" xfId="44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2" xfId="0" applyFont="1" applyBorder="1" applyAlignment="1">
      <alignment/>
    </xf>
    <xf numFmtId="44" fontId="39" fillId="0" borderId="13" xfId="44" applyFont="1" applyBorder="1" applyAlignment="1">
      <alignment/>
    </xf>
    <xf numFmtId="44" fontId="0" fillId="0" borderId="13" xfId="44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 wrapText="1"/>
    </xf>
    <xf numFmtId="44" fontId="39" fillId="0" borderId="15" xfId="44" applyFont="1" applyBorder="1" applyAlignment="1">
      <alignment/>
    </xf>
    <xf numFmtId="44" fontId="0" fillId="0" borderId="16" xfId="44" applyFont="1" applyBorder="1" applyAlignment="1">
      <alignment/>
    </xf>
    <xf numFmtId="0" fontId="0" fillId="0" borderId="16" xfId="0" applyFont="1" applyBorder="1" applyAlignment="1">
      <alignment/>
    </xf>
    <xf numFmtId="44" fontId="0" fillId="0" borderId="16" xfId="0" applyNumberFormat="1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44" fontId="39" fillId="0" borderId="16" xfId="44" applyFont="1" applyBorder="1" applyAlignment="1">
      <alignment/>
    </xf>
    <xf numFmtId="0" fontId="0" fillId="0" borderId="18" xfId="0" applyFont="1" applyBorder="1" applyAlignment="1">
      <alignment wrapText="1"/>
    </xf>
    <xf numFmtId="0" fontId="21" fillId="0" borderId="18" xfId="0" applyFont="1" applyBorder="1" applyAlignment="1">
      <alignment wrapText="1"/>
    </xf>
    <xf numFmtId="44" fontId="21" fillId="0" borderId="16" xfId="44" applyFont="1" applyBorder="1" applyAlignment="1">
      <alignment/>
    </xf>
    <xf numFmtId="44" fontId="39" fillId="0" borderId="19" xfId="44" applyFont="1" applyBorder="1" applyAlignment="1">
      <alignment/>
    </xf>
    <xf numFmtId="44" fontId="0" fillId="0" borderId="19" xfId="44" applyFont="1" applyBorder="1" applyAlignment="1">
      <alignment/>
    </xf>
    <xf numFmtId="0" fontId="0" fillId="0" borderId="19" xfId="0" applyFont="1" applyBorder="1" applyAlignment="1">
      <alignment/>
    </xf>
    <xf numFmtId="44" fontId="0" fillId="0" borderId="19" xfId="0" applyNumberFormat="1" applyFont="1" applyBorder="1" applyAlignment="1">
      <alignment/>
    </xf>
    <xf numFmtId="44" fontId="40" fillId="0" borderId="0" xfId="0" applyNumberFormat="1" applyFont="1" applyAlignment="1">
      <alignment/>
    </xf>
    <xf numFmtId="44" fontId="0" fillId="0" borderId="0" xfId="0" applyNumberFormat="1" applyFont="1" applyAlignment="1">
      <alignment/>
    </xf>
    <xf numFmtId="44" fontId="2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44" fontId="39" fillId="0" borderId="0" xfId="0" applyNumberFormat="1" applyFont="1" applyAlignment="1">
      <alignment/>
    </xf>
    <xf numFmtId="44" fontId="0" fillId="0" borderId="15" xfId="44" applyFont="1" applyBorder="1" applyAlignment="1">
      <alignment/>
    </xf>
    <xf numFmtId="0" fontId="0" fillId="0" borderId="15" xfId="0" applyFont="1" applyBorder="1" applyAlignment="1">
      <alignment/>
    </xf>
    <xf numFmtId="44" fontId="39" fillId="0" borderId="19" xfId="44" applyFont="1" applyBorder="1" applyAlignment="1">
      <alignment horizontal="center"/>
    </xf>
    <xf numFmtId="44" fontId="0" fillId="0" borderId="19" xfId="44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0" xfId="0" applyFont="1" applyAlignment="1">
      <alignment horizontal="center"/>
    </xf>
    <xf numFmtId="44" fontId="0" fillId="0" borderId="10" xfId="44" applyFont="1" applyBorder="1" applyAlignment="1">
      <alignment/>
    </xf>
    <xf numFmtId="44" fontId="39" fillId="0" borderId="13" xfId="44" applyFont="1" applyBorder="1" applyAlignment="1">
      <alignment horizontal="center"/>
    </xf>
    <xf numFmtId="44" fontId="21" fillId="0" borderId="13" xfId="44" applyFont="1" applyBorder="1" applyAlignment="1">
      <alignment horizontal="center"/>
    </xf>
    <xf numFmtId="44" fontId="0" fillId="0" borderId="13" xfId="0" applyNumberFormat="1" applyFont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44" fontId="21" fillId="0" borderId="19" xfId="44" applyFont="1" applyBorder="1" applyAlignment="1">
      <alignment/>
    </xf>
    <xf numFmtId="0" fontId="0" fillId="0" borderId="0" xfId="0" applyFont="1" applyBorder="1" applyAlignment="1">
      <alignment horizontal="right"/>
    </xf>
    <xf numFmtId="44" fontId="40" fillId="0" borderId="0" xfId="44" applyFont="1" applyBorder="1" applyAlignment="1">
      <alignment/>
    </xf>
    <xf numFmtId="44" fontId="20" fillId="0" borderId="0" xfId="44" applyFont="1" applyBorder="1" applyAlignment="1">
      <alignment/>
    </xf>
    <xf numFmtId="44" fontId="20" fillId="0" borderId="0" xfId="0" applyNumberFormat="1" applyFont="1" applyBorder="1" applyAlignment="1">
      <alignment/>
    </xf>
    <xf numFmtId="0" fontId="37" fillId="0" borderId="0" xfId="0" applyFont="1" applyBorder="1" applyAlignment="1">
      <alignment horizontal="right"/>
    </xf>
    <xf numFmtId="44" fontId="22" fillId="0" borderId="0" xfId="44" applyFont="1" applyBorder="1" applyAlignment="1">
      <alignment/>
    </xf>
    <xf numFmtId="0" fontId="0" fillId="0" borderId="0" xfId="0" applyFont="1" applyAlignment="1">
      <alignment/>
    </xf>
    <xf numFmtId="44" fontId="39" fillId="0" borderId="0" xfId="44" applyFont="1" applyAlignment="1">
      <alignment/>
    </xf>
    <xf numFmtId="44" fontId="0" fillId="0" borderId="0" xfId="44" applyFont="1" applyAlignment="1">
      <alignment/>
    </xf>
    <xf numFmtId="44" fontId="0" fillId="0" borderId="0" xfId="0" applyNumberFormat="1" applyFont="1" applyAlignment="1">
      <alignment wrapText="1"/>
    </xf>
    <xf numFmtId="0" fontId="0" fillId="0" borderId="18" xfId="0" applyBorder="1" applyAlignment="1">
      <alignment/>
    </xf>
    <xf numFmtId="44" fontId="21" fillId="0" borderId="10" xfId="44" applyFont="1" applyBorder="1" applyAlignment="1">
      <alignment/>
    </xf>
    <xf numFmtId="0" fontId="0" fillId="0" borderId="20" xfId="0" applyBorder="1" applyAlignment="1">
      <alignment/>
    </xf>
    <xf numFmtId="44" fontId="0" fillId="0" borderId="21" xfId="0" applyNumberFormat="1" applyFont="1" applyBorder="1" applyAlignment="1">
      <alignment/>
    </xf>
    <xf numFmtId="44" fontId="0" fillId="0" borderId="13" xfId="44" applyFont="1" applyBorder="1" applyAlignment="1">
      <alignment/>
    </xf>
    <xf numFmtId="44" fontId="0" fillId="0" borderId="21" xfId="44" applyFont="1" applyBorder="1" applyAlignment="1">
      <alignment/>
    </xf>
    <xf numFmtId="44" fontId="0" fillId="0" borderId="17" xfId="44" applyFont="1" applyBorder="1" applyAlignment="1">
      <alignment/>
    </xf>
    <xf numFmtId="44" fontId="0" fillId="0" borderId="16" xfId="44" applyFont="1" applyBorder="1" applyAlignment="1">
      <alignment/>
    </xf>
    <xf numFmtId="44" fontId="0" fillId="0" borderId="18" xfId="0" applyNumberFormat="1" applyFont="1" applyBorder="1" applyAlignment="1">
      <alignment/>
    </xf>
    <xf numFmtId="44" fontId="0" fillId="0" borderId="22" xfId="44" applyFont="1" applyBorder="1" applyAlignment="1">
      <alignment/>
    </xf>
    <xf numFmtId="44" fontId="0" fillId="0" borderId="17" xfId="0" applyNumberFormat="1" applyFont="1" applyBorder="1" applyAlignment="1">
      <alignment/>
    </xf>
    <xf numFmtId="44" fontId="0" fillId="0" borderId="22" xfId="0" applyNumberFormat="1" applyFont="1" applyBorder="1" applyAlignment="1">
      <alignment/>
    </xf>
    <xf numFmtId="44" fontId="21" fillId="0" borderId="13" xfId="44" applyFont="1" applyBorder="1" applyAlignment="1">
      <alignment/>
    </xf>
    <xf numFmtId="44" fontId="37" fillId="0" borderId="23" xfId="0" applyNumberFormat="1" applyFont="1" applyFill="1" applyBorder="1" applyAlignment="1">
      <alignment/>
    </xf>
    <xf numFmtId="0" fontId="0" fillId="0" borderId="12" xfId="0" applyBorder="1" applyAlignment="1">
      <alignment/>
    </xf>
    <xf numFmtId="0" fontId="0" fillId="0" borderId="20" xfId="0" applyBorder="1" applyAlignment="1">
      <alignment horizontal="left" wrapText="1"/>
    </xf>
    <xf numFmtId="0" fontId="0" fillId="0" borderId="14" xfId="0" applyBorder="1" applyAlignment="1">
      <alignment/>
    </xf>
    <xf numFmtId="44" fontId="20" fillId="0" borderId="24" xfId="0" applyNumberFormat="1" applyFont="1" applyBorder="1" applyAlignment="1">
      <alignment/>
    </xf>
    <xf numFmtId="44" fontId="20" fillId="0" borderId="25" xfId="0" applyNumberFormat="1" applyFont="1" applyBorder="1" applyAlignment="1">
      <alignment/>
    </xf>
    <xf numFmtId="44" fontId="20" fillId="0" borderId="25" xfId="44" applyFont="1" applyBorder="1" applyAlignment="1">
      <alignment/>
    </xf>
    <xf numFmtId="0" fontId="0" fillId="0" borderId="14" xfId="0" applyBorder="1" applyAlignment="1">
      <alignment wrapText="1"/>
    </xf>
    <xf numFmtId="0" fontId="20" fillId="0" borderId="0" xfId="0" applyFont="1" applyBorder="1" applyAlignment="1">
      <alignment wrapText="1"/>
    </xf>
    <xf numFmtId="44" fontId="0" fillId="0" borderId="0" xfId="0" applyNumberFormat="1" applyFont="1" applyBorder="1" applyAlignment="1">
      <alignment/>
    </xf>
    <xf numFmtId="44" fontId="0" fillId="0" borderId="0" xfId="44" applyFont="1" applyBorder="1" applyAlignment="1">
      <alignment/>
    </xf>
    <xf numFmtId="44" fontId="37" fillId="0" borderId="0" xfId="0" applyNumberFormat="1" applyFont="1" applyBorder="1" applyAlignment="1">
      <alignment/>
    </xf>
    <xf numFmtId="44" fontId="21" fillId="0" borderId="0" xfId="44" applyFont="1" applyBorder="1" applyAlignment="1">
      <alignment/>
    </xf>
    <xf numFmtId="0" fontId="22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/>
    </xf>
    <xf numFmtId="10" fontId="20" fillId="0" borderId="0" xfId="0" applyNumberFormat="1" applyFont="1" applyBorder="1" applyAlignment="1">
      <alignment horizontal="center"/>
    </xf>
    <xf numFmtId="37" fontId="0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0" fontId="0" fillId="0" borderId="26" xfId="0" applyFont="1" applyBorder="1" applyAlignment="1">
      <alignment/>
    </xf>
    <xf numFmtId="9" fontId="20" fillId="0" borderId="0" xfId="0" applyNumberFormat="1" applyFont="1" applyBorder="1" applyAlignment="1">
      <alignment horizontal="center"/>
    </xf>
    <xf numFmtId="10" fontId="20" fillId="0" borderId="0" xfId="0" applyNumberFormat="1" applyFont="1" applyBorder="1" applyAlignment="1" quotePrefix="1">
      <alignment horizontal="center"/>
    </xf>
    <xf numFmtId="0" fontId="20" fillId="0" borderId="0" xfId="0" applyFont="1" applyAlignment="1">
      <alignment horizontal="left"/>
    </xf>
    <xf numFmtId="0" fontId="20" fillId="10" borderId="0" xfId="0" applyFont="1" applyFill="1" applyAlignment="1">
      <alignment horizontal="center" wrapText="1"/>
    </xf>
    <xf numFmtId="10" fontId="20" fillId="10" borderId="0" xfId="0" applyNumberFormat="1" applyFont="1" applyFill="1" applyBorder="1" applyAlignment="1">
      <alignment horizontal="center"/>
    </xf>
    <xf numFmtId="10" fontId="20" fillId="10" borderId="10" xfId="0" applyNumberFormat="1" applyFont="1" applyFill="1" applyBorder="1" applyAlignment="1">
      <alignment horizontal="center"/>
    </xf>
    <xf numFmtId="44" fontId="0" fillId="10" borderId="0" xfId="0" applyNumberFormat="1" applyFont="1" applyFill="1" applyAlignment="1">
      <alignment/>
    </xf>
    <xf numFmtId="44" fontId="0" fillId="10" borderId="11" xfId="0" applyNumberFormat="1" applyFont="1" applyFill="1" applyBorder="1" applyAlignment="1">
      <alignment/>
    </xf>
    <xf numFmtId="0" fontId="0" fillId="10" borderId="10" xfId="0" applyFont="1" applyFill="1" applyBorder="1" applyAlignment="1">
      <alignment/>
    </xf>
    <xf numFmtId="44" fontId="37" fillId="10" borderId="0" xfId="0" applyNumberFormat="1" applyFont="1" applyFill="1" applyAlignment="1">
      <alignment/>
    </xf>
    <xf numFmtId="3" fontId="0" fillId="10" borderId="0" xfId="0" applyNumberFormat="1" applyFont="1" applyFill="1" applyAlignment="1">
      <alignment/>
    </xf>
    <xf numFmtId="0" fontId="0" fillId="10" borderId="0" xfId="0" applyFont="1" applyFill="1" applyAlignment="1">
      <alignment/>
    </xf>
    <xf numFmtId="44" fontId="0" fillId="10" borderId="12" xfId="0" applyNumberFormat="1" applyFont="1" applyFill="1" applyBorder="1" applyAlignment="1">
      <alignment/>
    </xf>
    <xf numFmtId="44" fontId="0" fillId="10" borderId="13" xfId="0" applyNumberFormat="1" applyFont="1" applyFill="1" applyBorder="1" applyAlignment="1">
      <alignment/>
    </xf>
    <xf numFmtId="44" fontId="0" fillId="10" borderId="18" xfId="0" applyNumberFormat="1" applyFont="1" applyFill="1" applyBorder="1" applyAlignment="1">
      <alignment/>
    </xf>
    <xf numFmtId="44" fontId="0" fillId="10" borderId="16" xfId="0" applyNumberFormat="1" applyFont="1" applyFill="1" applyBorder="1" applyAlignment="1">
      <alignment/>
    </xf>
    <xf numFmtId="0" fontId="0" fillId="10" borderId="18" xfId="0" applyFont="1" applyFill="1" applyBorder="1" applyAlignment="1">
      <alignment/>
    </xf>
    <xf numFmtId="0" fontId="0" fillId="10" borderId="16" xfId="0" applyFont="1" applyFill="1" applyBorder="1" applyAlignment="1">
      <alignment/>
    </xf>
    <xf numFmtId="44" fontId="0" fillId="10" borderId="16" xfId="44" applyFont="1" applyFill="1" applyBorder="1" applyAlignment="1">
      <alignment/>
    </xf>
    <xf numFmtId="44" fontId="0" fillId="10" borderId="20" xfId="0" applyNumberFormat="1" applyFont="1" applyFill="1" applyBorder="1" applyAlignment="1">
      <alignment/>
    </xf>
    <xf numFmtId="44" fontId="0" fillId="10" borderId="19" xfId="0" applyNumberFormat="1" applyFont="1" applyFill="1" applyBorder="1" applyAlignment="1">
      <alignment/>
    </xf>
    <xf numFmtId="44" fontId="37" fillId="10" borderId="25" xfId="0" applyNumberFormat="1" applyFont="1" applyFill="1" applyBorder="1" applyAlignment="1">
      <alignment/>
    </xf>
    <xf numFmtId="44" fontId="21" fillId="10" borderId="19" xfId="44" applyFont="1" applyFill="1" applyBorder="1" applyAlignment="1">
      <alignment/>
    </xf>
    <xf numFmtId="44" fontId="20" fillId="10" borderId="0" xfId="44" applyFont="1" applyFill="1" applyBorder="1" applyAlignment="1">
      <alignment/>
    </xf>
    <xf numFmtId="37" fontId="21" fillId="10" borderId="0" xfId="44" applyNumberFormat="1" applyFont="1" applyFill="1" applyBorder="1" applyAlignment="1">
      <alignment/>
    </xf>
    <xf numFmtId="37" fontId="0" fillId="10" borderId="0" xfId="0" applyNumberFormat="1" applyFont="1" applyFill="1" applyAlignment="1">
      <alignment/>
    </xf>
    <xf numFmtId="164" fontId="0" fillId="10" borderId="0" xfId="0" applyNumberFormat="1" applyFont="1" applyFill="1" applyAlignment="1">
      <alignment/>
    </xf>
    <xf numFmtId="44" fontId="0" fillId="10" borderId="21" xfId="0" applyNumberFormat="1" applyFont="1" applyFill="1" applyBorder="1" applyAlignment="1">
      <alignment/>
    </xf>
    <xf numFmtId="44" fontId="0" fillId="10" borderId="17" xfId="0" applyNumberFormat="1" applyFont="1" applyFill="1" applyBorder="1" applyAlignment="1">
      <alignment/>
    </xf>
    <xf numFmtId="0" fontId="0" fillId="10" borderId="17" xfId="0" applyFont="1" applyFill="1" applyBorder="1" applyAlignment="1">
      <alignment/>
    </xf>
    <xf numFmtId="44" fontId="0" fillId="10" borderId="27" xfId="0" applyNumberFormat="1" applyFont="1" applyFill="1" applyBorder="1" applyAlignment="1">
      <alignment/>
    </xf>
    <xf numFmtId="44" fontId="0" fillId="10" borderId="17" xfId="44" applyFont="1" applyFill="1" applyBorder="1" applyAlignment="1">
      <alignment/>
    </xf>
    <xf numFmtId="44" fontId="0" fillId="10" borderId="22" xfId="0" applyNumberFormat="1" applyFont="1" applyFill="1" applyBorder="1" applyAlignment="1">
      <alignment/>
    </xf>
    <xf numFmtId="44" fontId="37" fillId="10" borderId="23" xfId="0" applyNumberFormat="1" applyFont="1" applyFill="1" applyBorder="1" applyAlignment="1">
      <alignment/>
    </xf>
    <xf numFmtId="44" fontId="37" fillId="10" borderId="0" xfId="0" applyNumberFormat="1" applyFont="1" applyFill="1" applyBorder="1" applyAlignment="1">
      <alignment/>
    </xf>
    <xf numFmtId="44" fontId="21" fillId="10" borderId="16" xfId="44" applyFont="1" applyFill="1" applyBorder="1" applyAlignment="1">
      <alignment/>
    </xf>
    <xf numFmtId="164" fontId="37" fillId="10" borderId="0" xfId="0" applyNumberFormat="1" applyFont="1" applyFill="1" applyAlignment="1">
      <alignment/>
    </xf>
    <xf numFmtId="44" fontId="0" fillId="5" borderId="28" xfId="0" applyNumberFormat="1" applyFont="1" applyFill="1" applyBorder="1" applyAlignment="1">
      <alignment/>
    </xf>
    <xf numFmtId="0" fontId="0" fillId="5" borderId="29" xfId="0" applyFont="1" applyFill="1" applyBorder="1" applyAlignment="1">
      <alignment/>
    </xf>
    <xf numFmtId="0" fontId="0" fillId="5" borderId="30" xfId="0" applyFont="1" applyFill="1" applyBorder="1" applyAlignment="1">
      <alignment/>
    </xf>
    <xf numFmtId="0" fontId="0" fillId="5" borderId="31" xfId="0" applyFont="1" applyFill="1" applyBorder="1" applyAlignment="1">
      <alignment/>
    </xf>
    <xf numFmtId="44" fontId="37" fillId="5" borderId="28" xfId="0" applyNumberFormat="1" applyFont="1" applyFill="1" applyBorder="1" applyAlignment="1">
      <alignment/>
    </xf>
    <xf numFmtId="0" fontId="0" fillId="5" borderId="28" xfId="0" applyFont="1" applyFill="1" applyBorder="1" applyAlignment="1">
      <alignment/>
    </xf>
    <xf numFmtId="44" fontId="0" fillId="5" borderId="32" xfId="0" applyNumberFormat="1" applyFont="1" applyFill="1" applyBorder="1" applyAlignment="1">
      <alignment/>
    </xf>
    <xf numFmtId="0" fontId="0" fillId="5" borderId="33" xfId="0" applyFont="1" applyFill="1" applyBorder="1" applyAlignment="1">
      <alignment/>
    </xf>
    <xf numFmtId="44" fontId="0" fillId="5" borderId="26" xfId="0" applyNumberFormat="1" applyFont="1" applyFill="1" applyBorder="1" applyAlignment="1">
      <alignment/>
    </xf>
    <xf numFmtId="0" fontId="0" fillId="5" borderId="34" xfId="0" applyFont="1" applyFill="1" applyBorder="1" applyAlignment="1">
      <alignment/>
    </xf>
    <xf numFmtId="0" fontId="0" fillId="5" borderId="26" xfId="0" applyFont="1" applyFill="1" applyBorder="1" applyAlignment="1">
      <alignment/>
    </xf>
    <xf numFmtId="44" fontId="0" fillId="5" borderId="35" xfId="0" applyNumberFormat="1" applyFont="1" applyFill="1" applyBorder="1" applyAlignment="1">
      <alignment/>
    </xf>
    <xf numFmtId="0" fontId="0" fillId="5" borderId="36" xfId="0" applyFont="1" applyFill="1" applyBorder="1" applyAlignment="1">
      <alignment/>
    </xf>
    <xf numFmtId="44" fontId="37" fillId="5" borderId="0" xfId="0" applyNumberFormat="1" applyFont="1" applyFill="1" applyBorder="1" applyAlignment="1">
      <alignment/>
    </xf>
    <xf numFmtId="0" fontId="0" fillId="5" borderId="0" xfId="0" applyFont="1" applyFill="1" applyBorder="1" applyAlignment="1">
      <alignment/>
    </xf>
    <xf numFmtId="0" fontId="0" fillId="5" borderId="36" xfId="0" applyFont="1" applyFill="1" applyBorder="1" applyAlignment="1">
      <alignment horizontal="center"/>
    </xf>
    <xf numFmtId="0" fontId="0" fillId="5" borderId="10" xfId="0" applyFont="1" applyFill="1" applyBorder="1" applyAlignment="1">
      <alignment/>
    </xf>
    <xf numFmtId="44" fontId="0" fillId="5" borderId="37" xfId="0" applyNumberFormat="1" applyFont="1" applyFill="1" applyBorder="1" applyAlignment="1">
      <alignment/>
    </xf>
    <xf numFmtId="0" fontId="0" fillId="5" borderId="38" xfId="0" applyFont="1" applyFill="1" applyBorder="1" applyAlignment="1">
      <alignment/>
    </xf>
    <xf numFmtId="0" fontId="0" fillId="5" borderId="28" xfId="0" applyFill="1" applyBorder="1" applyAlignment="1">
      <alignment horizontal="right"/>
    </xf>
    <xf numFmtId="164" fontId="0" fillId="5" borderId="28" xfId="0" applyNumberFormat="1" applyFill="1" applyBorder="1" applyAlignment="1" quotePrefix="1">
      <alignment horizontal="right"/>
    </xf>
    <xf numFmtId="164" fontId="0" fillId="5" borderId="29" xfId="0" applyNumberFormat="1" applyFont="1" applyFill="1" applyBorder="1" applyAlignment="1">
      <alignment/>
    </xf>
    <xf numFmtId="164" fontId="37" fillId="5" borderId="28" xfId="0" applyNumberFormat="1" applyFont="1" applyFill="1" applyBorder="1" applyAlignment="1">
      <alignment horizontal="right"/>
    </xf>
    <xf numFmtId="164" fontId="37" fillId="5" borderId="29" xfId="0" applyNumberFormat="1" applyFont="1" applyFill="1" applyBorder="1" applyAlignment="1">
      <alignment/>
    </xf>
    <xf numFmtId="0" fontId="0" fillId="0" borderId="32" xfId="0" applyFont="1" applyBorder="1" applyAlignment="1">
      <alignment/>
    </xf>
    <xf numFmtId="0" fontId="0" fillId="0" borderId="26" xfId="0" applyBorder="1" applyAlignment="1">
      <alignment/>
    </xf>
    <xf numFmtId="0" fontId="0" fillId="0" borderId="35" xfId="0" applyFont="1" applyFill="1" applyBorder="1" applyAlignment="1">
      <alignment/>
    </xf>
    <xf numFmtId="0" fontId="22" fillId="0" borderId="0" xfId="0" applyFont="1" applyAlignment="1">
      <alignment horizontal="center" vertical="center"/>
    </xf>
    <xf numFmtId="9" fontId="37" fillId="5" borderId="10" xfId="0" applyNumberFormat="1" applyFont="1" applyFill="1" applyBorder="1" applyAlignment="1">
      <alignment horizontal="center"/>
    </xf>
    <xf numFmtId="44" fontId="21" fillId="10" borderId="17" xfId="44" applyFont="1" applyFill="1" applyBorder="1" applyAlignment="1">
      <alignment/>
    </xf>
    <xf numFmtId="44" fontId="21" fillId="10" borderId="22" xfId="44" applyFont="1" applyFill="1" applyBorder="1" applyAlignment="1">
      <alignment/>
    </xf>
    <xf numFmtId="0" fontId="37" fillId="10" borderId="0" xfId="0" applyFont="1" applyFill="1" applyAlignment="1">
      <alignment horizontal="center" wrapText="1"/>
    </xf>
    <xf numFmtId="0" fontId="0" fillId="0" borderId="13" xfId="0" applyBorder="1" applyAlignment="1">
      <alignment/>
    </xf>
    <xf numFmtId="0" fontId="0" fillId="0" borderId="16" xfId="0" applyBorder="1" applyAlignment="1">
      <alignment wrapText="1"/>
    </xf>
    <xf numFmtId="0" fontId="0" fillId="0" borderId="16" xfId="0" applyFont="1" applyBorder="1" applyAlignment="1">
      <alignment wrapText="1"/>
    </xf>
    <xf numFmtId="0" fontId="0" fillId="0" borderId="16" xfId="0" applyBorder="1" applyAlignment="1">
      <alignment/>
    </xf>
    <xf numFmtId="0" fontId="21" fillId="0" borderId="16" xfId="0" applyFont="1" applyBorder="1" applyAlignment="1">
      <alignment wrapText="1"/>
    </xf>
    <xf numFmtId="0" fontId="0" fillId="0" borderId="19" xfId="0" applyBorder="1" applyAlignment="1">
      <alignment/>
    </xf>
    <xf numFmtId="0" fontId="0" fillId="0" borderId="0" xfId="0" applyBorder="1" applyAlignment="1">
      <alignment horizontal="right"/>
    </xf>
    <xf numFmtId="44" fontId="40" fillId="0" borderId="0" xfId="44" applyFont="1" applyAlignment="1">
      <alignment horizontal="center" wrapText="1"/>
    </xf>
    <xf numFmtId="0" fontId="0" fillId="0" borderId="20" xfId="0" applyFill="1" applyBorder="1" applyAlignment="1">
      <alignment/>
    </xf>
    <xf numFmtId="0" fontId="0" fillId="0" borderId="18" xfId="0" applyFill="1" applyBorder="1" applyAlignment="1">
      <alignment/>
    </xf>
    <xf numFmtId="0" fontId="37" fillId="0" borderId="0" xfId="0" applyFont="1" applyAlignment="1">
      <alignment/>
    </xf>
    <xf numFmtId="44" fontId="20" fillId="0" borderId="0" xfId="0" applyNumberFormat="1" applyFont="1" applyBorder="1" applyAlignment="1">
      <alignment horizontal="center"/>
    </xf>
    <xf numFmtId="164" fontId="20" fillId="0" borderId="0" xfId="0" applyNumberFormat="1" applyFont="1" applyBorder="1" applyAlignment="1" quotePrefix="1">
      <alignment horizontal="right"/>
    </xf>
    <xf numFmtId="164" fontId="20" fillId="0" borderId="0" xfId="44" applyNumberFormat="1" applyFont="1" applyBorder="1" applyAlignment="1">
      <alignment/>
    </xf>
    <xf numFmtId="0" fontId="37" fillId="0" borderId="0" xfId="0" applyFont="1" applyBorder="1" applyAlignment="1">
      <alignment horizontal="left"/>
    </xf>
    <xf numFmtId="44" fontId="40" fillId="0" borderId="0" xfId="44" applyNumberFormat="1" applyFont="1" applyAlignment="1">
      <alignment horizontal="center" wrapText="1"/>
    </xf>
    <xf numFmtId="0" fontId="0" fillId="0" borderId="0" xfId="0" applyFont="1" applyBorder="1" applyAlignment="1">
      <alignment horizontal="left"/>
    </xf>
    <xf numFmtId="0" fontId="20" fillId="0" borderId="0" xfId="0" applyFont="1" applyBorder="1" applyAlignment="1">
      <alignment horizontal="left" wrapText="1"/>
    </xf>
    <xf numFmtId="44" fontId="20" fillId="0" borderId="0" xfId="0" applyNumberFormat="1" applyFont="1" applyBorder="1" applyAlignment="1" quotePrefix="1">
      <alignment/>
    </xf>
    <xf numFmtId="44" fontId="21" fillId="0" borderId="0" xfId="0" applyNumberFormat="1" applyFont="1" applyBorder="1" applyAlignment="1" quotePrefix="1">
      <alignment/>
    </xf>
    <xf numFmtId="44" fontId="21" fillId="0" borderId="0" xfId="0" applyNumberFormat="1" applyFont="1" applyBorder="1" applyAlignment="1">
      <alignment horizontal="center"/>
    </xf>
    <xf numFmtId="44" fontId="20" fillId="0" borderId="0" xfId="0" applyNumberFormat="1" applyFont="1" applyAlignment="1">
      <alignment horizontal="left"/>
    </xf>
    <xf numFmtId="0" fontId="22" fillId="0" borderId="0" xfId="0" applyFont="1" applyAlignment="1">
      <alignment horizontal="center" vertical="center"/>
    </xf>
    <xf numFmtId="0" fontId="37" fillId="5" borderId="0" xfId="0" applyFont="1" applyFill="1" applyBorder="1" applyAlignment="1">
      <alignment horizontal="center" wrapText="1"/>
    </xf>
    <xf numFmtId="0" fontId="4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75"/>
  <sheetViews>
    <sheetView tabSelected="1" view="pageLayout" workbookViewId="0" topLeftCell="A29">
      <selection activeCell="B18" sqref="B18"/>
    </sheetView>
  </sheetViews>
  <sheetFormatPr defaultColWidth="21.421875" defaultRowHeight="15"/>
  <cols>
    <col min="1" max="1" width="59.8515625" style="1" customWidth="1"/>
    <col min="2" max="2" width="18.140625" style="2" customWidth="1"/>
    <col min="3" max="3" width="17.28125" style="1" hidden="1" customWidth="1"/>
    <col min="4" max="4" width="2.8515625" style="1" hidden="1" customWidth="1"/>
    <col min="5" max="5" width="27.00390625" style="1" customWidth="1"/>
    <col min="6" max="6" width="24.8515625" style="1" customWidth="1"/>
    <col min="7" max="7" width="24.421875" style="1" customWidth="1"/>
    <col min="8" max="8" width="16.28125" style="1" customWidth="1"/>
    <col min="9" max="10" width="18.140625" style="1" customWidth="1"/>
    <col min="11" max="11" width="15.00390625" style="1" customWidth="1"/>
    <col min="12" max="253" width="9.140625" style="1" customWidth="1"/>
    <col min="254" max="254" width="46.28125" style="1" customWidth="1"/>
    <col min="255" max="255" width="18.28125" style="1" customWidth="1"/>
    <col min="256" max="16384" width="21.421875" style="1" customWidth="1"/>
  </cols>
  <sheetData>
    <row r="2" spans="4:10" ht="22.5" customHeight="1">
      <c r="D2" s="201" t="s">
        <v>0</v>
      </c>
      <c r="E2" s="201"/>
      <c r="F2" s="201"/>
      <c r="G2" s="201"/>
      <c r="H2" s="201"/>
      <c r="I2" s="201"/>
      <c r="J2" s="201"/>
    </row>
    <row r="3" spans="1:10" ht="22.5" customHeight="1">
      <c r="A3" t="s">
        <v>52</v>
      </c>
      <c r="D3" s="174"/>
      <c r="E3" s="174"/>
      <c r="F3" s="174"/>
      <c r="G3" s="174"/>
      <c r="H3" s="174"/>
      <c r="I3" s="174"/>
      <c r="J3" s="174"/>
    </row>
    <row r="4" spans="1:10" ht="22.5" customHeight="1">
      <c r="A4" t="s">
        <v>53</v>
      </c>
      <c r="D4" s="174"/>
      <c r="E4" s="174"/>
      <c r="F4" s="174"/>
      <c r="G4" s="174"/>
      <c r="H4" s="174"/>
      <c r="I4" s="174"/>
      <c r="J4" s="174"/>
    </row>
    <row r="5" spans="1:10" ht="9.75" customHeight="1">
      <c r="A5"/>
      <c r="D5" s="174"/>
      <c r="E5" s="174"/>
      <c r="F5" s="174"/>
      <c r="G5" s="174"/>
      <c r="H5" s="174"/>
      <c r="I5" s="174"/>
      <c r="J5" s="174"/>
    </row>
    <row r="6" spans="2:10" ht="31.5" customHeight="1">
      <c r="B6" s="3" t="s">
        <v>54</v>
      </c>
      <c r="C6" s="4"/>
      <c r="D6" s="5"/>
      <c r="E6" s="4" t="s">
        <v>55</v>
      </c>
      <c r="F6" s="4" t="s">
        <v>56</v>
      </c>
      <c r="G6" s="4" t="s">
        <v>57</v>
      </c>
      <c r="H6" s="6"/>
      <c r="I6" s="113"/>
      <c r="J6" s="178"/>
    </row>
    <row r="7" spans="1:10" ht="31.5" customHeight="1">
      <c r="A7" s="189" t="s">
        <v>88</v>
      </c>
      <c r="B7" s="186" t="s">
        <v>89</v>
      </c>
      <c r="C7" s="4"/>
      <c r="D7" s="5"/>
      <c r="E7" s="110" t="s">
        <v>90</v>
      </c>
      <c r="F7" s="110" t="s">
        <v>91</v>
      </c>
      <c r="G7" s="110" t="s">
        <v>92</v>
      </c>
      <c r="H7" s="111"/>
      <c r="I7" s="114"/>
      <c r="J7" s="114"/>
    </row>
    <row r="8" spans="1:12" ht="31.5" customHeight="1" thickBot="1">
      <c r="A8" s="189" t="s">
        <v>84</v>
      </c>
      <c r="B8" s="194">
        <v>1713682.6</v>
      </c>
      <c r="C8" s="4"/>
      <c r="D8" s="5"/>
      <c r="E8" s="198">
        <v>1203308.05</v>
      </c>
      <c r="F8" s="199">
        <v>163578.89</v>
      </c>
      <c r="G8" s="199">
        <v>346795.66</v>
      </c>
      <c r="H8" s="12"/>
      <c r="I8" s="115"/>
      <c r="J8" s="115"/>
      <c r="K8" s="13"/>
      <c r="L8" s="13"/>
    </row>
    <row r="9" spans="1:11" ht="15">
      <c r="A9" s="189" t="s">
        <v>85</v>
      </c>
      <c r="B9" s="194">
        <v>4330000</v>
      </c>
      <c r="C9" s="4"/>
      <c r="D9" s="5"/>
      <c r="E9" s="198">
        <v>3480000</v>
      </c>
      <c r="F9" s="199">
        <v>600000</v>
      </c>
      <c r="G9" s="199">
        <v>250000</v>
      </c>
      <c r="H9" s="18"/>
      <c r="I9" s="116"/>
      <c r="J9" s="117"/>
      <c r="K9" s="51"/>
    </row>
    <row r="10" spans="1:10" ht="15.75" thickBot="1">
      <c r="A10" s="189" t="s">
        <v>86</v>
      </c>
      <c r="B10" s="194">
        <f>SUM(B8:B9)</f>
        <v>6043682.6</v>
      </c>
      <c r="C10" s="4"/>
      <c r="D10" s="5"/>
      <c r="E10" s="197">
        <f>SUM(E8:E9)</f>
        <v>4683308.05</v>
      </c>
      <c r="F10" s="190">
        <f>SUM(F8:F9)</f>
        <v>763578.89</v>
      </c>
      <c r="G10" s="190">
        <f>SUM(G8:G9)</f>
        <v>596795.6599999999</v>
      </c>
      <c r="H10" s="100"/>
      <c r="I10" s="118"/>
      <c r="J10" s="118"/>
    </row>
    <row r="11" spans="1:11" ht="15.75" thickBot="1">
      <c r="A11" s="189"/>
      <c r="B11" s="186"/>
      <c r="C11" s="4"/>
      <c r="D11" s="5"/>
      <c r="E11" s="191"/>
      <c r="F11" s="190"/>
      <c r="G11" s="190"/>
      <c r="H11" s="20"/>
      <c r="I11" s="119"/>
      <c r="J11" s="119"/>
      <c r="K11" s="51"/>
    </row>
    <row r="12" spans="1:10" ht="15.75" thickBot="1">
      <c r="A12" s="7" t="s">
        <v>81</v>
      </c>
      <c r="B12" s="8"/>
      <c r="C12" s="9"/>
      <c r="D12" s="9"/>
      <c r="E12" s="10"/>
      <c r="F12" s="11"/>
      <c r="G12" s="11"/>
      <c r="H12" s="17"/>
      <c r="I12" s="120"/>
      <c r="J12" s="121"/>
    </row>
    <row r="13" spans="1:10" ht="15">
      <c r="A13" s="14" t="s">
        <v>1</v>
      </c>
      <c r="B13" s="15">
        <v>971758</v>
      </c>
      <c r="C13" s="16"/>
      <c r="D13" s="16"/>
      <c r="E13" s="16">
        <f>B13*80%</f>
        <v>777406.4</v>
      </c>
      <c r="F13" s="16">
        <f>B13*10%</f>
        <v>97175.8</v>
      </c>
      <c r="G13" s="16">
        <f>B13*10%</f>
        <v>97175.8</v>
      </c>
      <c r="I13" s="120"/>
      <c r="J13" s="121"/>
    </row>
    <row r="14" spans="1:10" ht="35.25" customHeight="1" thickBot="1">
      <c r="A14" s="19"/>
      <c r="B14" s="8"/>
      <c r="C14" s="9"/>
      <c r="D14" s="9"/>
      <c r="E14" s="79"/>
      <c r="F14" s="79"/>
      <c r="G14" s="79"/>
      <c r="I14" s="118"/>
      <c r="J14" s="118"/>
    </row>
    <row r="15" spans="1:11" ht="15.75" thickBot="1">
      <c r="A15" s="21"/>
      <c r="B15" s="15"/>
      <c r="C15" s="16"/>
      <c r="D15" s="16"/>
      <c r="E15" s="16"/>
      <c r="F15" s="16"/>
      <c r="G15" s="16"/>
      <c r="H15" s="20"/>
      <c r="I15" s="122"/>
      <c r="J15" s="123"/>
      <c r="K15" s="51"/>
    </row>
    <row r="16" spans="1:11" ht="15">
      <c r="A16" s="22"/>
      <c r="C16" s="14"/>
      <c r="D16" s="14"/>
      <c r="E16" s="16"/>
      <c r="F16" s="16"/>
      <c r="G16" s="16"/>
      <c r="H16" s="81"/>
      <c r="I16" s="124"/>
      <c r="J16" s="125"/>
      <c r="K16" s="51"/>
    </row>
    <row r="17" spans="1:11" ht="15">
      <c r="A17" s="23"/>
      <c r="B17" s="24"/>
      <c r="C17" s="25"/>
      <c r="D17" s="25"/>
      <c r="E17" s="26"/>
      <c r="F17" s="26"/>
      <c r="G17" s="26"/>
      <c r="H17" s="88"/>
      <c r="I17" s="124"/>
      <c r="J17" s="125"/>
      <c r="K17" s="51"/>
    </row>
    <row r="18" spans="1:11" ht="15.75" thickBot="1">
      <c r="A18" s="27" t="s">
        <v>13</v>
      </c>
      <c r="B18" s="28">
        <v>1583413</v>
      </c>
      <c r="C18" s="29"/>
      <c r="D18" s="29"/>
      <c r="E18" s="30"/>
      <c r="F18" s="20"/>
      <c r="G18" s="20"/>
      <c r="H18" s="88"/>
      <c r="I18" s="125"/>
      <c r="J18" s="125"/>
      <c r="K18" s="51"/>
    </row>
    <row r="19" spans="1:11" ht="15">
      <c r="A19" s="179" t="s">
        <v>67</v>
      </c>
      <c r="B19" s="32">
        <v>100637</v>
      </c>
      <c r="C19" s="33"/>
      <c r="D19" s="34"/>
      <c r="E19" s="82">
        <f>B19*80%</f>
        <v>80509.6</v>
      </c>
      <c r="F19" s="82">
        <f>B19*20%</f>
        <v>20127.4</v>
      </c>
      <c r="G19" s="83">
        <f>B19*0</f>
        <v>0</v>
      </c>
      <c r="H19" s="39"/>
      <c r="I19" s="126"/>
      <c r="J19" s="127"/>
      <c r="K19" s="51"/>
    </row>
    <row r="20" spans="1:11" ht="15">
      <c r="A20" s="180" t="s">
        <v>80</v>
      </c>
      <c r="B20" s="42">
        <v>250000</v>
      </c>
      <c r="C20" s="37"/>
      <c r="D20" s="38"/>
      <c r="E20" s="39">
        <f>B20*30%</f>
        <v>75000</v>
      </c>
      <c r="F20" s="39">
        <f>B20*64%</f>
        <v>160000</v>
      </c>
      <c r="G20" s="84">
        <f>B20*6%</f>
        <v>15000</v>
      </c>
      <c r="H20" s="40"/>
      <c r="I20" s="124"/>
      <c r="J20" s="124"/>
      <c r="K20" s="51"/>
    </row>
    <row r="21" spans="1:10" ht="15">
      <c r="A21" s="182" t="s">
        <v>83</v>
      </c>
      <c r="B21" s="42">
        <v>16941</v>
      </c>
      <c r="C21" s="37"/>
      <c r="D21" s="38"/>
      <c r="E21" s="39">
        <f>B21*90%</f>
        <v>15246.9</v>
      </c>
      <c r="F21" s="39">
        <f>B21*10%</f>
        <v>1694.1000000000001</v>
      </c>
      <c r="G21" s="84"/>
      <c r="H21" s="86"/>
      <c r="I21" s="124"/>
      <c r="J21" s="124"/>
    </row>
    <row r="22" spans="1:11" ht="15">
      <c r="A22" s="182" t="s">
        <v>82</v>
      </c>
      <c r="B22" s="42">
        <v>24000</v>
      </c>
      <c r="C22" s="37"/>
      <c r="D22" s="38"/>
      <c r="E22" s="39">
        <v>24000</v>
      </c>
      <c r="F22" s="39"/>
      <c r="G22" s="84"/>
      <c r="H22" s="86"/>
      <c r="I22" s="125"/>
      <c r="J22" s="125"/>
      <c r="K22" s="51"/>
    </row>
    <row r="23" spans="1:11" ht="15">
      <c r="A23" s="182" t="s">
        <v>58</v>
      </c>
      <c r="B23" s="42">
        <v>125000</v>
      </c>
      <c r="C23" s="37"/>
      <c r="D23" s="38"/>
      <c r="E23" s="85">
        <f>B23*0</f>
        <v>0</v>
      </c>
      <c r="F23" s="39">
        <f>B23*0</f>
        <v>0</v>
      </c>
      <c r="G23" s="84">
        <f>B23*100%</f>
        <v>125000</v>
      </c>
      <c r="H23" s="86"/>
      <c r="I23" s="124"/>
      <c r="J23" s="125"/>
      <c r="K23" s="51"/>
    </row>
    <row r="24" spans="1:11" ht="15">
      <c r="A24" s="181" t="s">
        <v>11</v>
      </c>
      <c r="B24" s="42"/>
      <c r="C24" s="37"/>
      <c r="D24" s="38"/>
      <c r="E24" s="38"/>
      <c r="F24" s="38"/>
      <c r="G24" s="84"/>
      <c r="H24" s="39"/>
      <c r="I24" s="124"/>
      <c r="J24" s="128"/>
      <c r="K24" s="51"/>
    </row>
    <row r="25" spans="1:11" ht="15">
      <c r="A25" s="182" t="s">
        <v>74</v>
      </c>
      <c r="B25" s="42">
        <v>300000</v>
      </c>
      <c r="C25" s="37"/>
      <c r="D25" s="38"/>
      <c r="E25" s="39">
        <f>B25*90%</f>
        <v>270000</v>
      </c>
      <c r="F25" s="39">
        <f>B25*10%</f>
        <v>30000</v>
      </c>
      <c r="G25" s="84"/>
      <c r="H25" s="88"/>
      <c r="I25" s="124"/>
      <c r="J25" s="125"/>
      <c r="K25" s="51"/>
    </row>
    <row r="26" spans="1:11" ht="15">
      <c r="A26" s="182" t="s">
        <v>73</v>
      </c>
      <c r="B26" s="42">
        <v>200000</v>
      </c>
      <c r="C26" s="37"/>
      <c r="D26" s="38"/>
      <c r="E26" s="39">
        <f>B26*90%</f>
        <v>180000</v>
      </c>
      <c r="F26" s="39">
        <f>B26*10%</f>
        <v>20000</v>
      </c>
      <c r="G26" s="86"/>
      <c r="H26" s="88"/>
      <c r="I26" s="124"/>
      <c r="J26" s="125"/>
      <c r="K26" s="51"/>
    </row>
    <row r="27" spans="1:11" ht="15.75" thickBot="1">
      <c r="A27" s="182" t="s">
        <v>69</v>
      </c>
      <c r="B27" s="42">
        <v>200000</v>
      </c>
      <c r="C27" s="37"/>
      <c r="D27" s="38"/>
      <c r="E27" s="37">
        <v>200000</v>
      </c>
      <c r="F27" s="39"/>
      <c r="G27" s="86"/>
      <c r="H27" s="85"/>
      <c r="I27" s="129"/>
      <c r="J27" s="130"/>
      <c r="K27" s="51"/>
    </row>
    <row r="28" spans="1:11" ht="15">
      <c r="A28" s="182" t="s">
        <v>68</v>
      </c>
      <c r="B28" s="42">
        <v>21542</v>
      </c>
      <c r="C28" s="37"/>
      <c r="D28" s="38"/>
      <c r="E28" s="39">
        <f>B28*100%</f>
        <v>21542</v>
      </c>
      <c r="F28" s="39">
        <f>B28*0</f>
        <v>0</v>
      </c>
      <c r="G28" s="39">
        <f>C28*0</f>
        <v>0</v>
      </c>
      <c r="H28" s="39"/>
      <c r="I28" s="119"/>
      <c r="J28" s="119"/>
      <c r="K28" s="51"/>
    </row>
    <row r="29" spans="1:11" ht="15">
      <c r="A29" s="182" t="s">
        <v>70</v>
      </c>
      <c r="B29" s="42">
        <v>40000</v>
      </c>
      <c r="C29" s="37"/>
      <c r="D29" s="38"/>
      <c r="E29" s="37">
        <v>40000</v>
      </c>
      <c r="F29" s="39"/>
      <c r="G29" s="88"/>
      <c r="H29" s="88"/>
      <c r="I29" s="121"/>
      <c r="J29" s="121"/>
      <c r="K29" s="51"/>
    </row>
    <row r="30" spans="1:11" ht="15.75" thickBot="1">
      <c r="A30" s="183" t="s">
        <v>63</v>
      </c>
      <c r="B30" s="42">
        <v>8300</v>
      </c>
      <c r="C30" s="37"/>
      <c r="D30" s="38"/>
      <c r="E30" s="39">
        <f>B30*0%</f>
        <v>0</v>
      </c>
      <c r="F30" s="39">
        <f>B30*80%</f>
        <v>6640</v>
      </c>
      <c r="G30" s="84">
        <f>B30*20%</f>
        <v>1660</v>
      </c>
      <c r="H30" s="89"/>
      <c r="I30" s="121"/>
      <c r="J30" s="121"/>
      <c r="K30" s="51"/>
    </row>
    <row r="31" spans="1:10" ht="15.75" thickBot="1">
      <c r="A31" s="180" t="s">
        <v>64</v>
      </c>
      <c r="B31" s="42">
        <v>3120</v>
      </c>
      <c r="C31" s="37"/>
      <c r="D31" s="38"/>
      <c r="E31" s="85">
        <v>3120</v>
      </c>
      <c r="F31" s="85">
        <f>C31*0</f>
        <v>0</v>
      </c>
      <c r="G31" s="85">
        <f>D31*0</f>
        <v>0</v>
      </c>
      <c r="H31" s="17"/>
      <c r="I31" s="118"/>
      <c r="J31" s="118"/>
    </row>
    <row r="32" spans="1:10" ht="15">
      <c r="A32" s="182" t="s">
        <v>71</v>
      </c>
      <c r="B32" s="42">
        <v>12000</v>
      </c>
      <c r="C32" s="45"/>
      <c r="D32" s="38"/>
      <c r="E32" s="85">
        <f>B32*60%</f>
        <v>7200</v>
      </c>
      <c r="F32" s="85">
        <f>B32*30%</f>
        <v>3600</v>
      </c>
      <c r="G32" s="84">
        <f>B32*10%</f>
        <v>1200</v>
      </c>
      <c r="I32" s="125"/>
      <c r="J32" s="125"/>
    </row>
    <row r="33" spans="1:10" ht="28.5" customHeight="1">
      <c r="A33" s="182" t="s">
        <v>77</v>
      </c>
      <c r="B33" s="42">
        <v>50000</v>
      </c>
      <c r="C33" s="37"/>
      <c r="D33" s="38"/>
      <c r="E33" s="39">
        <f>B33*80%</f>
        <v>40000</v>
      </c>
      <c r="F33" s="39">
        <f>B33*20%</f>
        <v>10000</v>
      </c>
      <c r="G33" s="84"/>
      <c r="I33" s="125"/>
      <c r="J33" s="128"/>
    </row>
    <row r="34" spans="1:11" ht="15.75" thickBot="1">
      <c r="A34" s="184" t="s">
        <v>78</v>
      </c>
      <c r="B34" s="46">
        <v>231873</v>
      </c>
      <c r="C34" s="47"/>
      <c r="D34" s="48"/>
      <c r="E34" s="49">
        <f>B34*80%</f>
        <v>185498.40000000002</v>
      </c>
      <c r="F34" s="49">
        <f>B34*15%</f>
        <v>34780.95</v>
      </c>
      <c r="G34" s="87">
        <f>B34*5%</f>
        <v>11593.650000000001</v>
      </c>
      <c r="H34" s="20"/>
      <c r="I34" s="125"/>
      <c r="J34" s="125"/>
      <c r="K34" s="51"/>
    </row>
    <row r="35" spans="1:11" ht="15">
      <c r="A35" s="21" t="s">
        <v>2</v>
      </c>
      <c r="B35" s="50">
        <f>SUM(B19:B34)</f>
        <v>1583413</v>
      </c>
      <c r="C35" s="17">
        <f>SUM(C19:C34)</f>
        <v>0</v>
      </c>
      <c r="D35" s="51"/>
      <c r="E35" s="52">
        <f>SUM(E19:E34)</f>
        <v>1142116.9</v>
      </c>
      <c r="F35" s="52">
        <f>SUM(F19:F34)</f>
        <v>286842.45</v>
      </c>
      <c r="G35" s="16">
        <f>SUM(G19:G34)</f>
        <v>154453.65</v>
      </c>
      <c r="H35" s="88"/>
      <c r="I35" s="125"/>
      <c r="J35" s="125"/>
      <c r="K35" s="51"/>
    </row>
    <row r="36" spans="1:11" ht="15">
      <c r="A36" s="53"/>
      <c r="B36" s="54"/>
      <c r="C36" s="51"/>
      <c r="D36" s="51"/>
      <c r="E36" s="52"/>
      <c r="F36" s="52"/>
      <c r="G36" s="16"/>
      <c r="H36" s="88"/>
      <c r="I36" s="125"/>
      <c r="J36" s="125"/>
      <c r="K36" s="51"/>
    </row>
    <row r="37" spans="7:11" ht="15">
      <c r="G37" s="51"/>
      <c r="H37" s="88"/>
      <c r="I37" s="125"/>
      <c r="J37" s="125"/>
      <c r="K37" s="51"/>
    </row>
    <row r="38" spans="1:11" ht="15.75" thickBot="1">
      <c r="A38" s="7" t="s">
        <v>3</v>
      </c>
      <c r="B38" s="28">
        <v>324192</v>
      </c>
      <c r="C38" s="29"/>
      <c r="D38" s="29"/>
      <c r="E38" s="20"/>
      <c r="F38" s="20"/>
      <c r="G38" s="20"/>
      <c r="H38" s="88"/>
      <c r="I38" s="130"/>
      <c r="J38" s="130"/>
      <c r="K38" s="51"/>
    </row>
    <row r="39" spans="1:11" ht="15">
      <c r="A39" s="78" t="s">
        <v>59</v>
      </c>
      <c r="B39" s="42">
        <v>70767.33</v>
      </c>
      <c r="C39" s="37"/>
      <c r="D39" s="38"/>
      <c r="E39" s="85">
        <f>B39*90%</f>
        <v>63690.597</v>
      </c>
      <c r="F39" s="85">
        <f>B39*10%</f>
        <v>7076.733</v>
      </c>
      <c r="G39" s="39">
        <f>B39*0</f>
        <v>0</v>
      </c>
      <c r="H39" s="88"/>
      <c r="I39" s="131"/>
      <c r="J39" s="131"/>
      <c r="K39" s="51"/>
    </row>
    <row r="40" spans="1:11" s="60" customFormat="1" ht="15.75" thickBot="1">
      <c r="A40" s="78" t="s">
        <v>60</v>
      </c>
      <c r="B40" s="42">
        <v>38456.56</v>
      </c>
      <c r="C40" s="37"/>
      <c r="D40" s="38"/>
      <c r="E40" s="85">
        <f>B40*95%</f>
        <v>36533.731999999996</v>
      </c>
      <c r="F40" s="85">
        <f>B40*5%</f>
        <v>1922.828</v>
      </c>
      <c r="G40" s="39">
        <f>B40*0</f>
        <v>0</v>
      </c>
      <c r="H40" s="89"/>
      <c r="I40" s="121"/>
      <c r="J40" s="121"/>
      <c r="K40" s="51"/>
    </row>
    <row r="41" spans="1:11" ht="15.75" thickBot="1">
      <c r="A41" s="78" t="s">
        <v>72</v>
      </c>
      <c r="B41" s="42">
        <v>18053</v>
      </c>
      <c r="C41" s="37"/>
      <c r="D41" s="38"/>
      <c r="E41" s="85">
        <f>B41*95%</f>
        <v>17150.35</v>
      </c>
      <c r="F41" s="85">
        <f>B41*5%</f>
        <v>902.6500000000001</v>
      </c>
      <c r="G41" s="39">
        <f>B41*0</f>
        <v>0</v>
      </c>
      <c r="H41" s="91"/>
      <c r="I41" s="121"/>
      <c r="J41" s="121"/>
      <c r="K41" s="51"/>
    </row>
    <row r="42" spans="1:10" ht="15">
      <c r="A42" s="78" t="s">
        <v>61</v>
      </c>
      <c r="B42" s="42">
        <v>60460.32</v>
      </c>
      <c r="C42" s="37"/>
      <c r="D42" s="38"/>
      <c r="E42" s="45">
        <f>B42*80%</f>
        <v>48368.256</v>
      </c>
      <c r="F42" s="45">
        <f>B42*10%</f>
        <v>6046.032</v>
      </c>
      <c r="G42" s="45">
        <f>B42*10%</f>
        <v>6046.032</v>
      </c>
      <c r="I42" s="123"/>
      <c r="J42" s="123"/>
    </row>
    <row r="43" spans="1:10" ht="15.75" thickBot="1">
      <c r="A43" s="94" t="s">
        <v>79</v>
      </c>
      <c r="B43" s="36">
        <v>50000</v>
      </c>
      <c r="C43" s="55"/>
      <c r="D43" s="56"/>
      <c r="E43" s="45">
        <f>B43*45%</f>
        <v>22500</v>
      </c>
      <c r="F43" s="45">
        <f>B43*45%</f>
        <v>22500</v>
      </c>
      <c r="G43" s="45">
        <f>B43*10%</f>
        <v>5000</v>
      </c>
      <c r="I43" s="145"/>
      <c r="J43" s="145"/>
    </row>
    <row r="44" spans="1:11" ht="30.75" thickBot="1">
      <c r="A44" s="93" t="s">
        <v>62</v>
      </c>
      <c r="B44" s="57">
        <v>86454.79</v>
      </c>
      <c r="C44" s="58"/>
      <c r="D44" s="59"/>
      <c r="E44" s="67">
        <f>B44*80%</f>
        <v>69163.832</v>
      </c>
      <c r="F44" s="67">
        <f>B44*10%</f>
        <v>8645.479</v>
      </c>
      <c r="G44" s="67">
        <f>B44*10%</f>
        <v>8645.479</v>
      </c>
      <c r="H44" s="64"/>
      <c r="I44" s="125"/>
      <c r="J44" s="138"/>
      <c r="K44" s="51"/>
    </row>
    <row r="45" spans="1:11" ht="15">
      <c r="A45" s="21" t="s">
        <v>2</v>
      </c>
      <c r="B45" s="50">
        <f>SUM(B39:B44)</f>
        <v>324192</v>
      </c>
      <c r="C45" s="17">
        <f>SUM(C39:C44)</f>
        <v>0</v>
      </c>
      <c r="E45" s="95">
        <f>SUM(E39:E44)</f>
        <v>257406.767</v>
      </c>
      <c r="F45" s="96">
        <f>SUM(F39:F44)</f>
        <v>47093.722</v>
      </c>
      <c r="G45" s="97">
        <f>SUM(G42:G44)</f>
        <v>19691.511</v>
      </c>
      <c r="H45" s="45"/>
      <c r="I45" s="125"/>
      <c r="J45" s="125"/>
      <c r="K45" s="51"/>
    </row>
    <row r="46" spans="1:11" ht="15">
      <c r="A46" s="21"/>
      <c r="B46" s="50"/>
      <c r="E46" s="52"/>
      <c r="F46" s="52"/>
      <c r="G46" s="16"/>
      <c r="H46" s="39"/>
      <c r="I46" s="125"/>
      <c r="J46" s="125"/>
      <c r="K46" s="51"/>
    </row>
    <row r="47" spans="1:11" ht="15.75" thickBot="1">
      <c r="A47" t="s">
        <v>45</v>
      </c>
      <c r="E47" s="52"/>
      <c r="F47" s="52"/>
      <c r="G47" s="16"/>
      <c r="H47" s="39"/>
      <c r="I47" s="132"/>
      <c r="J47" s="132"/>
      <c r="K47" s="51"/>
    </row>
    <row r="48" spans="1:11" ht="15">
      <c r="A48" s="31" t="s">
        <v>4</v>
      </c>
      <c r="B48" s="62">
        <v>1920</v>
      </c>
      <c r="C48" s="63"/>
      <c r="D48" s="63"/>
      <c r="E48" s="90">
        <f>B48*80%</f>
        <v>1536</v>
      </c>
      <c r="F48" s="90">
        <f>B48*10%</f>
        <v>192</v>
      </c>
      <c r="G48" s="90">
        <f>B48*10%</f>
        <v>192</v>
      </c>
      <c r="H48" s="39"/>
      <c r="I48" s="119"/>
      <c r="J48" s="119"/>
      <c r="K48" s="51"/>
    </row>
    <row r="49" spans="1:11" ht="15.75" thickBot="1">
      <c r="A49" s="78" t="s">
        <v>21</v>
      </c>
      <c r="B49" s="42">
        <v>282637</v>
      </c>
      <c r="C49" s="45"/>
      <c r="D49" s="45"/>
      <c r="E49" s="45">
        <f>B49</f>
        <v>282637</v>
      </c>
      <c r="F49" s="45">
        <f>B49*0</f>
        <v>0</v>
      </c>
      <c r="G49" s="45">
        <f>C49*0</f>
        <v>0</v>
      </c>
      <c r="H49" s="67"/>
      <c r="I49" s="121"/>
      <c r="J49" s="121"/>
      <c r="K49" s="51"/>
    </row>
    <row r="50" spans="1:11" ht="15.75" thickBot="1">
      <c r="A50" s="41" t="s">
        <v>5</v>
      </c>
      <c r="B50" s="42">
        <v>11678</v>
      </c>
      <c r="C50" s="45"/>
      <c r="D50" s="45"/>
      <c r="E50" s="45">
        <f>B50*90%</f>
        <v>10510.2</v>
      </c>
      <c r="F50" s="45">
        <f>B50*10%</f>
        <v>1167.8</v>
      </c>
      <c r="G50" s="45"/>
      <c r="H50" s="17"/>
      <c r="I50" s="118"/>
      <c r="J50" s="118"/>
      <c r="K50" s="51"/>
    </row>
    <row r="51" spans="1:10" ht="15">
      <c r="A51" s="41" t="s">
        <v>6</v>
      </c>
      <c r="B51" s="42">
        <v>24980</v>
      </c>
      <c r="C51" s="45"/>
      <c r="D51" s="45"/>
      <c r="E51" s="45">
        <f>B51*80%</f>
        <v>19984</v>
      </c>
      <c r="F51" s="45">
        <f>B51*10%</f>
        <v>2498</v>
      </c>
      <c r="G51" s="45">
        <f>B51*10%</f>
        <v>2498</v>
      </c>
      <c r="I51" s="125"/>
      <c r="J51" s="125"/>
    </row>
    <row r="52" spans="1:10" ht="30.75" customHeight="1" thickBot="1">
      <c r="A52" s="41" t="s">
        <v>7</v>
      </c>
      <c r="B52" s="42">
        <v>6122</v>
      </c>
      <c r="C52" s="45"/>
      <c r="D52" s="45"/>
      <c r="E52" s="45">
        <f>B52*80%</f>
        <v>4897.6</v>
      </c>
      <c r="F52" s="45">
        <f>B52*10%</f>
        <v>612.2</v>
      </c>
      <c r="G52" s="45">
        <f>B52*10%</f>
        <v>612.2</v>
      </c>
      <c r="H52" s="20"/>
      <c r="I52" s="130"/>
      <c r="J52" s="130"/>
    </row>
    <row r="53" spans="1:11" ht="15.75" thickBot="1">
      <c r="A53" s="66" t="s">
        <v>9</v>
      </c>
      <c r="B53" s="46">
        <v>35000</v>
      </c>
      <c r="C53" s="67"/>
      <c r="D53" s="67"/>
      <c r="E53" s="67">
        <f>B53</f>
        <v>35000</v>
      </c>
      <c r="F53" s="67">
        <f>B53*0</f>
        <v>0</v>
      </c>
      <c r="G53" s="67">
        <f>C53*0</f>
        <v>0</v>
      </c>
      <c r="H53" s="88"/>
      <c r="I53" s="119"/>
      <c r="J53" s="119"/>
      <c r="K53" s="51"/>
    </row>
    <row r="54" spans="1:11" ht="15.75" thickBot="1">
      <c r="A54"/>
      <c r="B54" s="50">
        <f>SUM(B48:B53)</f>
        <v>362337</v>
      </c>
      <c r="E54" s="52">
        <f>SUM(E48:E53)</f>
        <v>354564.8</v>
      </c>
      <c r="F54" s="52">
        <f>SUM(F48:F53)</f>
        <v>4470</v>
      </c>
      <c r="G54" s="16">
        <f>SUM(G48:G53)</f>
        <v>3302.2</v>
      </c>
      <c r="H54" s="89"/>
      <c r="I54" s="119"/>
      <c r="J54" s="121"/>
      <c r="K54" s="51"/>
    </row>
    <row r="55" spans="1:11" ht="15">
      <c r="A55"/>
      <c r="E55" s="52"/>
      <c r="F55" s="52"/>
      <c r="G55" s="16"/>
      <c r="H55" s="17"/>
      <c r="I55" s="119"/>
      <c r="J55" s="121"/>
      <c r="K55" s="51"/>
    </row>
    <row r="56" spans="1:10" ht="15.75" thickBot="1">
      <c r="A56" s="7" t="s">
        <v>65</v>
      </c>
      <c r="B56" s="8"/>
      <c r="C56" s="20"/>
      <c r="D56" s="20"/>
      <c r="E56" s="61"/>
      <c r="F56" s="61"/>
      <c r="G56" s="61"/>
      <c r="I56" s="133"/>
      <c r="J56" s="133"/>
    </row>
    <row r="57" spans="1:10" ht="15">
      <c r="A57" s="188" t="s">
        <v>76</v>
      </c>
      <c r="B57" s="42">
        <v>411442</v>
      </c>
      <c r="C57" s="45"/>
      <c r="D57" s="45"/>
      <c r="E57" s="45">
        <f>B57*85%</f>
        <v>349725.7</v>
      </c>
      <c r="F57" s="45">
        <f>B57*10%</f>
        <v>41144.200000000004</v>
      </c>
      <c r="G57" s="45">
        <f>B57*5%</f>
        <v>20572.100000000002</v>
      </c>
      <c r="I57" s="133"/>
      <c r="J57" s="116"/>
    </row>
    <row r="58" spans="1:11" ht="15.75" thickBot="1">
      <c r="A58" s="187" t="s">
        <v>75</v>
      </c>
      <c r="B58" s="46">
        <v>320000</v>
      </c>
      <c r="C58" s="67"/>
      <c r="D58" s="67"/>
      <c r="E58" s="67">
        <f>B58*77.04%</f>
        <v>246528.00000000003</v>
      </c>
      <c r="F58" s="67">
        <f>B58*15.76%</f>
        <v>50432</v>
      </c>
      <c r="G58" s="67">
        <f>B58*7.2%</f>
        <v>23040.000000000004</v>
      </c>
      <c r="H58" s="70"/>
      <c r="I58" s="134"/>
      <c r="J58" s="135"/>
      <c r="K58" s="51"/>
    </row>
    <row r="59" spans="1:10" ht="15">
      <c r="A59" s="72" t="s">
        <v>2</v>
      </c>
      <c r="B59" s="69">
        <f>SUM(B57:B58)</f>
        <v>731442</v>
      </c>
      <c r="C59" s="70">
        <f>SUM(C48:C58)</f>
        <v>0</v>
      </c>
      <c r="D59" s="70"/>
      <c r="E59" s="71">
        <f>SUM(E57:E58)</f>
        <v>596253.7000000001</v>
      </c>
      <c r="F59" s="71">
        <f>SUM(F57:F58)</f>
        <v>91576.20000000001</v>
      </c>
      <c r="G59" s="71">
        <f>SUM(G57:G58)</f>
        <v>43612.100000000006</v>
      </c>
      <c r="I59" s="136"/>
      <c r="J59" s="136"/>
    </row>
    <row r="60" spans="1:7" ht="15">
      <c r="A60" s="68"/>
      <c r="B60" s="69"/>
      <c r="C60" s="70"/>
      <c r="D60" s="70"/>
      <c r="E60" s="71"/>
      <c r="F60" s="71"/>
      <c r="G60" s="71"/>
    </row>
    <row r="61" spans="1:10" ht="15">
      <c r="A61" s="68"/>
      <c r="B61" s="69"/>
      <c r="C61" s="70"/>
      <c r="D61" s="70"/>
      <c r="E61" s="71"/>
      <c r="F61" s="71"/>
      <c r="G61" s="71"/>
      <c r="I61" s="23"/>
      <c r="J61" s="23"/>
    </row>
    <row r="62" spans="1:7" ht="15">
      <c r="A62" s="193" t="s">
        <v>66</v>
      </c>
      <c r="B62" s="200">
        <f>SUM(B13+B35+B45+B54+B59)</f>
        <v>3973142</v>
      </c>
      <c r="C62" s="70">
        <f>C15+C35+C45+C59</f>
        <v>0</v>
      </c>
      <c r="D62" s="70"/>
      <c r="E62" s="70">
        <f>SUM(E13+E35+E45+E54+E59)</f>
        <v>3127748.567</v>
      </c>
      <c r="F62" s="70">
        <f>SUM(F13+F35+F45+F54+F59)</f>
        <v>527158.172</v>
      </c>
      <c r="G62" s="70">
        <f>SUM(G13+G35+G45+G54+G59)</f>
        <v>318235.26100000006</v>
      </c>
    </row>
    <row r="63" spans="1:8" ht="31.5" customHeight="1">
      <c r="A63" s="193"/>
      <c r="B63" s="69"/>
      <c r="C63" s="70"/>
      <c r="D63" s="70"/>
      <c r="E63" s="70"/>
      <c r="F63" s="70"/>
      <c r="G63" s="70"/>
      <c r="H63" s="23"/>
    </row>
    <row r="64" spans="1:7" ht="15">
      <c r="A64" s="193" t="s">
        <v>87</v>
      </c>
      <c r="B64" s="69">
        <f>SUM(B10-B62)</f>
        <v>2070540.5999999996</v>
      </c>
      <c r="C64" s="70"/>
      <c r="D64" s="70"/>
      <c r="E64" s="192">
        <f>SUM(E10-E62)</f>
        <v>1555559.483</v>
      </c>
      <c r="F64" s="70">
        <f>SUM(F10-F62)</f>
        <v>236420.718</v>
      </c>
      <c r="G64" s="70">
        <f>SUM(G10-G62)</f>
        <v>278560.39899999986</v>
      </c>
    </row>
    <row r="65" spans="1:7" ht="15">
      <c r="A65" s="193"/>
      <c r="C65" s="73"/>
      <c r="D65" s="70"/>
      <c r="E65" s="70"/>
      <c r="F65" s="71"/>
      <c r="G65" s="71"/>
    </row>
    <row r="66" spans="1:7" ht="15">
      <c r="A66" s="195"/>
      <c r="B66" s="69"/>
      <c r="C66" s="70"/>
      <c r="D66" s="70"/>
      <c r="E66" s="71"/>
      <c r="F66" s="71"/>
      <c r="G66" s="71"/>
    </row>
    <row r="67" spans="1:7" ht="15">
      <c r="A67" s="196"/>
      <c r="B67" s="69"/>
      <c r="C67" s="70"/>
      <c r="D67" s="70"/>
      <c r="E67" s="70"/>
      <c r="F67" s="70"/>
      <c r="G67" s="70"/>
    </row>
    <row r="68" spans="1:7" ht="15">
      <c r="A68" s="200"/>
      <c r="B68" s="15"/>
      <c r="C68" s="16"/>
      <c r="D68" s="16"/>
      <c r="E68" s="16"/>
      <c r="F68" s="16"/>
      <c r="G68" s="16"/>
    </row>
    <row r="69" spans="1:7" ht="15">
      <c r="A69" s="112"/>
      <c r="B69" s="15"/>
      <c r="C69" s="16"/>
      <c r="D69" s="16"/>
      <c r="E69" s="16"/>
      <c r="F69" s="16"/>
      <c r="G69" s="16"/>
    </row>
    <row r="71" ht="15">
      <c r="A71" s="74"/>
    </row>
    <row r="72" ht="15">
      <c r="A72" s="74"/>
    </row>
    <row r="73" ht="15">
      <c r="A73" s="74"/>
    </row>
    <row r="74" ht="15">
      <c r="A74" s="74"/>
    </row>
    <row r="75" spans="2:7" ht="15">
      <c r="B75" s="75"/>
      <c r="C75" s="76"/>
      <c r="D75" s="76"/>
      <c r="E75" s="77"/>
      <c r="F75" s="76"/>
      <c r="G75" s="76"/>
    </row>
  </sheetData>
  <sheetProtection/>
  <mergeCells count="1">
    <mergeCell ref="D2:J2"/>
  </mergeCells>
  <printOptions/>
  <pageMargins left="0.7" right="0.7" top="0.75" bottom="0.75" header="0.3" footer="0.3"/>
  <pageSetup horizontalDpi="600" verticalDpi="600" orientation="landscape" paperSize="5" scale="72" r:id="rId1"/>
  <headerFooter>
    <oddHeader>&amp;CBuilding Codes and Standards
FY 2011-2012 Program Expenditures</oddHeader>
  </headerFooter>
  <rowBreaks count="1" manualBreakCount="1">
    <brk id="3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J75"/>
  <sheetViews>
    <sheetView zoomScalePageLayoutView="0" workbookViewId="0" topLeftCell="A1">
      <selection activeCell="B11" sqref="B11"/>
    </sheetView>
  </sheetViews>
  <sheetFormatPr defaultColWidth="18.421875" defaultRowHeight="15"/>
  <cols>
    <col min="1" max="1" width="59.8515625" style="1" customWidth="1"/>
    <col min="2" max="2" width="18.28125" style="2" customWidth="1"/>
    <col min="3" max="3" width="21.7109375" style="1" customWidth="1"/>
    <col min="4" max="4" width="17.28125" style="1" customWidth="1"/>
    <col min="5" max="5" width="9.28125" style="23" customWidth="1"/>
    <col min="6" max="7" width="22.7109375" style="1" customWidth="1"/>
    <col min="8" max="248" width="9.140625" style="1" customWidth="1"/>
    <col min="249" max="249" width="46.28125" style="1" customWidth="1"/>
    <col min="250" max="250" width="18.28125" style="1" customWidth="1"/>
    <col min="251" max="252" width="21.421875" style="1" customWidth="1"/>
    <col min="253" max="253" width="19.421875" style="1" customWidth="1"/>
    <col min="254" max="254" width="8.421875" style="1" customWidth="1"/>
    <col min="255" max="16384" width="18.421875" style="1" customWidth="1"/>
  </cols>
  <sheetData>
    <row r="2" spans="1:7" ht="15">
      <c r="A2" s="203" t="s">
        <v>43</v>
      </c>
      <c r="B2" s="203"/>
      <c r="C2" s="203"/>
      <c r="D2" s="203"/>
      <c r="E2" s="203"/>
      <c r="F2" s="203"/>
      <c r="G2" s="203"/>
    </row>
    <row r="3" spans="3:5" ht="15">
      <c r="C3" s="201"/>
      <c r="D3" s="201"/>
      <c r="E3" s="104"/>
    </row>
    <row r="4" spans="1:10" ht="22.5" customHeight="1">
      <c r="A4" t="s">
        <v>49</v>
      </c>
      <c r="D4" s="174"/>
      <c r="E4" s="174"/>
      <c r="F4" s="174"/>
      <c r="G4" s="174"/>
      <c r="H4" s="174"/>
      <c r="I4" s="174"/>
      <c r="J4" s="174"/>
    </row>
    <row r="5" spans="1:10" ht="22.5" customHeight="1">
      <c r="A5" t="s">
        <v>50</v>
      </c>
      <c r="D5" s="174"/>
      <c r="E5" s="174"/>
      <c r="F5" s="174"/>
      <c r="G5" s="174"/>
      <c r="H5" s="174"/>
      <c r="I5" s="174"/>
      <c r="J5" s="174"/>
    </row>
    <row r="6" spans="1:10" ht="9.75" customHeight="1">
      <c r="A6"/>
      <c r="D6" s="174"/>
      <c r="E6" s="174"/>
      <c r="F6" s="174"/>
      <c r="G6" s="174"/>
      <c r="H6" s="174"/>
      <c r="I6" s="174"/>
      <c r="J6" s="174"/>
    </row>
    <row r="7" spans="2:7" ht="30">
      <c r="B7" s="3" t="s">
        <v>12</v>
      </c>
      <c r="C7" s="113" t="s">
        <v>47</v>
      </c>
      <c r="D7" s="178" t="s">
        <v>48</v>
      </c>
      <c r="E7" s="105"/>
      <c r="F7" s="202" t="s">
        <v>44</v>
      </c>
      <c r="G7" s="202"/>
    </row>
    <row r="8" spans="1:7" ht="25.5" customHeight="1" thickBot="1">
      <c r="A8" s="7" t="s">
        <v>38</v>
      </c>
      <c r="B8" s="8"/>
      <c r="C8" s="115">
        <v>0.02</v>
      </c>
      <c r="D8" s="115">
        <v>0.02</v>
      </c>
      <c r="E8" s="106"/>
      <c r="F8" s="175" t="s">
        <v>41</v>
      </c>
      <c r="G8" s="175" t="s">
        <v>46</v>
      </c>
    </row>
    <row r="9" spans="1:7" ht="15">
      <c r="A9" s="14" t="s">
        <v>1</v>
      </c>
      <c r="B9" s="15">
        <v>958700</v>
      </c>
      <c r="C9" s="116">
        <f>B9*2%</f>
        <v>19174</v>
      </c>
      <c r="D9" s="117">
        <f>B9*2%</f>
        <v>19174</v>
      </c>
      <c r="E9" s="100"/>
      <c r="F9" s="147">
        <f>B9*1%</f>
        <v>9587</v>
      </c>
      <c r="G9" s="148"/>
    </row>
    <row r="10" spans="1:7" ht="15.75" thickBot="1">
      <c r="A10" s="19"/>
      <c r="B10" s="8"/>
      <c r="C10" s="118"/>
      <c r="D10" s="118"/>
      <c r="F10" s="149"/>
      <c r="G10" s="150"/>
    </row>
    <row r="11" spans="1:7" ht="15">
      <c r="A11" s="21" t="s">
        <v>2</v>
      </c>
      <c r="B11" s="15">
        <f>SUM(B9:B10)</f>
        <v>958700</v>
      </c>
      <c r="C11" s="119">
        <f>SUM(C9:C10)</f>
        <v>19174</v>
      </c>
      <c r="D11" s="119">
        <f>SUM(D9:D10)</f>
        <v>19174</v>
      </c>
      <c r="E11" s="102"/>
      <c r="F11" s="151">
        <f>SUM(F9:F10)</f>
        <v>9587</v>
      </c>
      <c r="G11" s="148"/>
    </row>
    <row r="12" spans="1:7" ht="15">
      <c r="A12" s="22"/>
      <c r="C12" s="120"/>
      <c r="D12" s="121"/>
      <c r="F12" s="152"/>
      <c r="G12" s="148"/>
    </row>
    <row r="13" spans="1:7" ht="15">
      <c r="A13" s="23"/>
      <c r="B13" s="24"/>
      <c r="C13" s="120"/>
      <c r="D13" s="121"/>
      <c r="F13" s="152"/>
      <c r="G13" s="148"/>
    </row>
    <row r="14" spans="1:7" ht="15.75" thickBot="1">
      <c r="A14" s="27" t="s">
        <v>13</v>
      </c>
      <c r="B14" s="28">
        <v>1183413</v>
      </c>
      <c r="C14" s="118"/>
      <c r="D14" s="118"/>
      <c r="F14" s="149"/>
      <c r="G14" s="150"/>
    </row>
    <row r="15" spans="1:7" ht="15">
      <c r="A15" s="92" t="s">
        <v>20</v>
      </c>
      <c r="B15" s="32">
        <v>100430</v>
      </c>
      <c r="C15" s="122">
        <f>B15*2%</f>
        <v>2008.6000000000001</v>
      </c>
      <c r="D15" s="137">
        <f>B15*2%</f>
        <v>2008.6000000000001</v>
      </c>
      <c r="E15" s="100"/>
      <c r="F15" s="153">
        <f>B15*1%</f>
        <v>1004.3000000000001</v>
      </c>
      <c r="G15" s="154"/>
    </row>
    <row r="16" spans="1:7" ht="15">
      <c r="A16" s="98" t="s">
        <v>35</v>
      </c>
      <c r="B16" s="36">
        <v>150000</v>
      </c>
      <c r="C16" s="124">
        <f>B16*2%</f>
        <v>3000</v>
      </c>
      <c r="D16" s="138">
        <f>B16*2%</f>
        <v>3000</v>
      </c>
      <c r="E16" s="100"/>
      <c r="F16" s="155">
        <f>B16*1%</f>
        <v>1500</v>
      </c>
      <c r="G16" s="156"/>
    </row>
    <row r="17" spans="1:7" ht="15">
      <c r="A17" s="35" t="s">
        <v>14</v>
      </c>
      <c r="B17" s="36">
        <v>150000</v>
      </c>
      <c r="C17" s="125"/>
      <c r="D17" s="138"/>
      <c r="E17" s="100"/>
      <c r="F17" s="155"/>
      <c r="G17" s="156"/>
    </row>
    <row r="18" spans="1:7" ht="15">
      <c r="A18" s="78" t="s">
        <v>25</v>
      </c>
      <c r="B18" s="42">
        <v>23970</v>
      </c>
      <c r="C18" s="124">
        <f>B18*2%</f>
        <v>479.40000000000003</v>
      </c>
      <c r="D18" s="138">
        <f>B18*2%</f>
        <v>479.40000000000003</v>
      </c>
      <c r="E18" s="100"/>
      <c r="F18" s="155">
        <f>B18*1%</f>
        <v>239.70000000000002</v>
      </c>
      <c r="G18" s="156"/>
    </row>
    <row r="19" spans="1:7" ht="15">
      <c r="A19" s="78" t="s">
        <v>26</v>
      </c>
      <c r="B19" s="42">
        <v>16941</v>
      </c>
      <c r="C19" s="124">
        <f>B19*2%</f>
        <v>338.82</v>
      </c>
      <c r="D19" s="138">
        <f>B19*2%</f>
        <v>338.82</v>
      </c>
      <c r="E19" s="100"/>
      <c r="F19" s="155">
        <f>B19*1%</f>
        <v>169.41</v>
      </c>
      <c r="G19" s="156"/>
    </row>
    <row r="20" spans="1:7" ht="15">
      <c r="A20" s="41" t="s">
        <v>15</v>
      </c>
      <c r="B20" s="42">
        <v>125000</v>
      </c>
      <c r="C20" s="125"/>
      <c r="D20" s="138"/>
      <c r="E20" s="100"/>
      <c r="F20" s="155"/>
      <c r="G20" s="156"/>
    </row>
    <row r="21" spans="1:7" ht="15">
      <c r="A21" s="43" t="s">
        <v>11</v>
      </c>
      <c r="B21" s="42"/>
      <c r="C21" s="126"/>
      <c r="D21" s="139"/>
      <c r="F21" s="157"/>
      <c r="G21" s="156"/>
    </row>
    <row r="22" spans="1:7" ht="15">
      <c r="A22" s="78" t="s">
        <v>27</v>
      </c>
      <c r="B22" s="42">
        <v>50000</v>
      </c>
      <c r="C22" s="124"/>
      <c r="D22" s="140"/>
      <c r="E22" s="100"/>
      <c r="F22" s="155"/>
      <c r="G22" s="156"/>
    </row>
    <row r="23" spans="1:7" ht="15">
      <c r="A23" s="78" t="s">
        <v>28</v>
      </c>
      <c r="B23" s="42">
        <v>350000</v>
      </c>
      <c r="C23" s="124"/>
      <c r="D23" s="140"/>
      <c r="E23" s="100"/>
      <c r="F23" s="155"/>
      <c r="G23" s="156"/>
    </row>
    <row r="24" spans="1:7" ht="15">
      <c r="A24" s="41" t="s">
        <v>16</v>
      </c>
      <c r="B24" s="42">
        <v>19094</v>
      </c>
      <c r="C24" s="125"/>
      <c r="D24" s="138"/>
      <c r="E24" s="100"/>
      <c r="F24" s="155"/>
      <c r="G24" s="156"/>
    </row>
    <row r="25" spans="1:7" ht="15">
      <c r="A25" s="44" t="s">
        <v>29</v>
      </c>
      <c r="B25" s="42">
        <v>8300</v>
      </c>
      <c r="C25" s="124">
        <f>B25*2%</f>
        <v>166</v>
      </c>
      <c r="D25" s="138">
        <f>B25*2%</f>
        <v>166</v>
      </c>
      <c r="E25" s="100"/>
      <c r="F25" s="155">
        <f>B25*1%</f>
        <v>83</v>
      </c>
      <c r="G25" s="156"/>
    </row>
    <row r="26" spans="1:7" ht="15">
      <c r="A26" s="43" t="s">
        <v>17</v>
      </c>
      <c r="B26" s="42">
        <v>3120</v>
      </c>
      <c r="C26" s="124">
        <f>B26*100%</f>
        <v>3120</v>
      </c>
      <c r="D26" s="141"/>
      <c r="E26" s="101"/>
      <c r="F26" s="155"/>
      <c r="G26" s="156"/>
    </row>
    <row r="27" spans="1:7" ht="15">
      <c r="A27" s="78" t="s">
        <v>30</v>
      </c>
      <c r="B27" s="42">
        <v>1200</v>
      </c>
      <c r="C27" s="124">
        <f>B27*2%</f>
        <v>24</v>
      </c>
      <c r="D27" s="138">
        <f>B27*2%</f>
        <v>24</v>
      </c>
      <c r="E27" s="100"/>
      <c r="F27" s="155">
        <f>B27*1%</f>
        <v>12</v>
      </c>
      <c r="G27" s="156"/>
    </row>
    <row r="28" spans="1:7" ht="15">
      <c r="A28" s="78" t="s">
        <v>31</v>
      </c>
      <c r="B28" s="42">
        <v>50000</v>
      </c>
      <c r="C28" s="124">
        <f>B28*2%</f>
        <v>1000</v>
      </c>
      <c r="D28" s="138">
        <f>B28*2%</f>
        <v>1000</v>
      </c>
      <c r="E28" s="100"/>
      <c r="F28" s="155">
        <f>B28*1%</f>
        <v>500</v>
      </c>
      <c r="G28" s="156"/>
    </row>
    <row r="29" spans="1:7" ht="15.75" thickBot="1">
      <c r="A29" s="80" t="s">
        <v>32</v>
      </c>
      <c r="B29" s="46">
        <v>135358</v>
      </c>
      <c r="C29" s="129">
        <f>B29*2%</f>
        <v>2707.16</v>
      </c>
      <c r="D29" s="142">
        <f>B29*2%</f>
        <v>2707.16</v>
      </c>
      <c r="E29" s="100"/>
      <c r="F29" s="158">
        <f>B29*1%</f>
        <v>1353.58</v>
      </c>
      <c r="G29" s="159"/>
    </row>
    <row r="30" spans="1:7" ht="15">
      <c r="A30" s="21" t="s">
        <v>2</v>
      </c>
      <c r="B30" s="50">
        <f>SUM(B15:B29)</f>
        <v>1183413</v>
      </c>
      <c r="C30" s="119">
        <f>SUM(C15:C29)</f>
        <v>12843.98</v>
      </c>
      <c r="D30" s="119">
        <f>SUM(D15:D29)</f>
        <v>9723.98</v>
      </c>
      <c r="E30" s="102"/>
      <c r="F30" s="160">
        <f>SUM(F15:F29)</f>
        <v>4861.99</v>
      </c>
      <c r="G30" s="161"/>
    </row>
    <row r="31" spans="1:7" ht="15">
      <c r="A31" s="53"/>
      <c r="B31" s="54"/>
      <c r="C31" s="121"/>
      <c r="D31" s="121"/>
      <c r="F31" s="161"/>
      <c r="G31" s="161"/>
    </row>
    <row r="32" spans="3:7" ht="15">
      <c r="C32" s="121"/>
      <c r="D32" s="121"/>
      <c r="F32" s="161"/>
      <c r="G32" s="161"/>
    </row>
    <row r="33" spans="1:7" ht="15.75" thickBot="1">
      <c r="A33" s="7" t="s">
        <v>3</v>
      </c>
      <c r="B33" s="28">
        <v>325568</v>
      </c>
      <c r="C33" s="118"/>
      <c r="D33" s="118"/>
      <c r="F33" s="163"/>
      <c r="G33" s="163"/>
    </row>
    <row r="34" spans="1:7" ht="15">
      <c r="A34" s="78" t="s">
        <v>24</v>
      </c>
      <c r="B34" s="42">
        <v>70767.33</v>
      </c>
      <c r="C34" s="125">
        <f>B34*2%</f>
        <v>1415.3466</v>
      </c>
      <c r="D34" s="138">
        <f>B34*2%</f>
        <v>1415.3466</v>
      </c>
      <c r="E34" s="100"/>
      <c r="F34" s="164">
        <f aca="true" t="shared" si="0" ref="F34:F40">B34*1%</f>
        <v>707.6733</v>
      </c>
      <c r="G34" s="165"/>
    </row>
    <row r="35" spans="1:7" ht="15">
      <c r="A35" s="78" t="s">
        <v>19</v>
      </c>
      <c r="B35" s="42">
        <v>8271.37</v>
      </c>
      <c r="C35" s="125">
        <f>B35*100%</f>
        <v>8271.37</v>
      </c>
      <c r="D35" s="141"/>
      <c r="E35" s="101"/>
      <c r="F35" s="155">
        <f t="shared" si="0"/>
        <v>82.7137</v>
      </c>
      <c r="G35" s="156"/>
    </row>
    <row r="36" spans="1:7" ht="15">
      <c r="A36" s="78" t="s">
        <v>23</v>
      </c>
      <c r="B36" s="42">
        <v>38456.56</v>
      </c>
      <c r="C36" s="125">
        <f>B36*2%</f>
        <v>769.1311999999999</v>
      </c>
      <c r="D36" s="138">
        <f>B36*2%</f>
        <v>769.1311999999999</v>
      </c>
      <c r="E36" s="100"/>
      <c r="F36" s="155">
        <f t="shared" si="0"/>
        <v>384.56559999999996</v>
      </c>
      <c r="G36" s="156"/>
    </row>
    <row r="37" spans="1:7" ht="15">
      <c r="A37" s="78" t="s">
        <v>22</v>
      </c>
      <c r="B37" s="42">
        <v>18053</v>
      </c>
      <c r="C37" s="125">
        <f>B37*2%</f>
        <v>361.06</v>
      </c>
      <c r="D37" s="138">
        <f>B37*2%</f>
        <v>361.06</v>
      </c>
      <c r="E37" s="100"/>
      <c r="F37" s="155">
        <f t="shared" si="0"/>
        <v>180.53</v>
      </c>
      <c r="G37" s="156"/>
    </row>
    <row r="38" spans="1:7" ht="15">
      <c r="A38" s="78" t="s">
        <v>33</v>
      </c>
      <c r="B38" s="42">
        <v>60460.32</v>
      </c>
      <c r="C38" s="125">
        <f>B38*2%</f>
        <v>1209.2064</v>
      </c>
      <c r="D38" s="138">
        <f>B38*2%</f>
        <v>1209.2064</v>
      </c>
      <c r="E38" s="100"/>
      <c r="F38" s="155">
        <f t="shared" si="0"/>
        <v>604.6032</v>
      </c>
      <c r="G38" s="156"/>
    </row>
    <row r="39" spans="1:7" ht="15">
      <c r="A39" s="94" t="s">
        <v>34</v>
      </c>
      <c r="B39" s="36">
        <v>50000</v>
      </c>
      <c r="C39" s="125">
        <f>B39*2%</f>
        <v>1000</v>
      </c>
      <c r="D39" s="138">
        <f>B39*2%</f>
        <v>1000</v>
      </c>
      <c r="E39" s="100"/>
      <c r="F39" s="155">
        <f t="shared" si="0"/>
        <v>500</v>
      </c>
      <c r="G39" s="156"/>
    </row>
    <row r="40" spans="1:7" s="60" customFormat="1" ht="30.75" thickBot="1">
      <c r="A40" s="93" t="s">
        <v>36</v>
      </c>
      <c r="B40" s="57">
        <v>79559.42</v>
      </c>
      <c r="C40" s="130">
        <f>B40*2%</f>
        <v>1591.1884</v>
      </c>
      <c r="D40" s="142">
        <f>B40*2%</f>
        <v>1591.1884</v>
      </c>
      <c r="E40" s="100"/>
      <c r="F40" s="158">
        <f t="shared" si="0"/>
        <v>795.5942</v>
      </c>
      <c r="G40" s="162"/>
    </row>
    <row r="41" spans="1:7" ht="15">
      <c r="A41" s="21" t="s">
        <v>2</v>
      </c>
      <c r="B41" s="50">
        <f>SUM(B34:B40)</f>
        <v>325568</v>
      </c>
      <c r="C41" s="131">
        <f>SUM(C34:C40)</f>
        <v>14617.302599999999</v>
      </c>
      <c r="D41" s="143">
        <f>SUM(D34:D40)</f>
        <v>6345.9326</v>
      </c>
      <c r="E41" s="102"/>
      <c r="F41" s="160">
        <f>SUM(F34:F40)</f>
        <v>3255.68</v>
      </c>
      <c r="G41" s="161"/>
    </row>
    <row r="42" spans="1:7" ht="15">
      <c r="A42" s="21"/>
      <c r="B42" s="50"/>
      <c r="C42" s="144"/>
      <c r="D42" s="144"/>
      <c r="E42" s="102"/>
      <c r="F42" s="160"/>
      <c r="G42" s="161"/>
    </row>
    <row r="43" spans="1:7" ht="15">
      <c r="A43" s="21"/>
      <c r="B43" s="50"/>
      <c r="C43" s="144"/>
      <c r="D43" s="144"/>
      <c r="E43" s="102"/>
      <c r="F43" s="160"/>
      <c r="G43" s="161"/>
    </row>
    <row r="44" spans="1:7" ht="15.75" thickBot="1">
      <c r="A44" s="112" t="s">
        <v>45</v>
      </c>
      <c r="B44" s="50"/>
      <c r="C44" s="144"/>
      <c r="D44" s="144"/>
      <c r="E44" s="102"/>
      <c r="F44" s="160"/>
      <c r="G44" s="161"/>
    </row>
    <row r="45" spans="1:7" ht="15">
      <c r="A45" s="171" t="s">
        <v>4</v>
      </c>
      <c r="B45" s="62">
        <v>1920</v>
      </c>
      <c r="C45" s="123">
        <f>B45*2%</f>
        <v>38.4</v>
      </c>
      <c r="D45" s="137">
        <f>B45*2%</f>
        <v>38.4</v>
      </c>
      <c r="E45" s="100"/>
      <c r="F45" s="153">
        <f>B45*1%</f>
        <v>19.2</v>
      </c>
      <c r="G45" s="154"/>
    </row>
    <row r="46" spans="1:7" ht="15">
      <c r="A46" s="172" t="s">
        <v>21</v>
      </c>
      <c r="B46" s="42">
        <v>282637</v>
      </c>
      <c r="C46" s="145"/>
      <c r="D46" s="176"/>
      <c r="E46" s="103"/>
      <c r="F46" s="155"/>
      <c r="G46" s="156"/>
    </row>
    <row r="47" spans="1:7" ht="15">
      <c r="A47" s="109" t="s">
        <v>5</v>
      </c>
      <c r="B47" s="42">
        <v>11678</v>
      </c>
      <c r="C47" s="125">
        <f>B47*2%</f>
        <v>233.56</v>
      </c>
      <c r="D47" s="138">
        <f>B47*2%</f>
        <v>233.56</v>
      </c>
      <c r="E47" s="100"/>
      <c r="F47" s="155">
        <f>B47*1%</f>
        <v>116.78</v>
      </c>
      <c r="G47" s="156"/>
    </row>
    <row r="48" spans="1:7" ht="15">
      <c r="A48" s="109" t="s">
        <v>6</v>
      </c>
      <c r="B48" s="42">
        <v>31821</v>
      </c>
      <c r="C48" s="125">
        <f>B48*2%</f>
        <v>636.42</v>
      </c>
      <c r="D48" s="138">
        <f>B48*2%</f>
        <v>636.42</v>
      </c>
      <c r="E48" s="100"/>
      <c r="F48" s="155">
        <f>B48*1%</f>
        <v>318.21</v>
      </c>
      <c r="G48" s="156"/>
    </row>
    <row r="49" spans="1:7" ht="15">
      <c r="A49" s="109" t="s">
        <v>7</v>
      </c>
      <c r="B49" s="42">
        <v>7137</v>
      </c>
      <c r="C49" s="125">
        <f>B49*2%</f>
        <v>142.74</v>
      </c>
      <c r="D49" s="138">
        <f>B49*2%</f>
        <v>142.74</v>
      </c>
      <c r="E49" s="100"/>
      <c r="F49" s="155">
        <f>B49*1%</f>
        <v>71.37</v>
      </c>
      <c r="G49" s="156"/>
    </row>
    <row r="50" spans="1:7" ht="15.75" thickBot="1">
      <c r="A50" s="173" t="s">
        <v>9</v>
      </c>
      <c r="B50" s="46">
        <v>35000</v>
      </c>
      <c r="C50" s="132"/>
      <c r="D50" s="177"/>
      <c r="E50" s="103"/>
      <c r="F50" s="158"/>
      <c r="G50" s="159"/>
    </row>
    <row r="51" spans="1:7" ht="15">
      <c r="A51" s="21"/>
      <c r="B51" s="50">
        <f>SUM(B45:B50)</f>
        <v>370193</v>
      </c>
      <c r="C51" s="144">
        <f>SUM(C45:C50)</f>
        <v>1051.12</v>
      </c>
      <c r="D51" s="144">
        <f>SUM(D45:D50)</f>
        <v>1051.12</v>
      </c>
      <c r="E51" s="102"/>
      <c r="F51" s="160">
        <f>SUM(F45:F50)</f>
        <v>525.56</v>
      </c>
      <c r="G51" s="161"/>
    </row>
    <row r="52" spans="1:7" ht="15">
      <c r="A52" s="21"/>
      <c r="B52" s="50"/>
      <c r="C52" s="121"/>
      <c r="D52" s="121"/>
      <c r="F52" s="161"/>
      <c r="G52" s="161"/>
    </row>
    <row r="53" spans="3:7" ht="15">
      <c r="C53" s="121"/>
      <c r="D53" s="121"/>
      <c r="F53" s="161"/>
      <c r="G53" s="161"/>
    </row>
    <row r="54" spans="1:7" ht="15.75" thickBot="1">
      <c r="A54" s="7" t="s">
        <v>37</v>
      </c>
      <c r="B54" s="8"/>
      <c r="C54" s="118"/>
      <c r="D54" s="118"/>
      <c r="F54" s="163"/>
      <c r="G54" s="163"/>
    </row>
    <row r="55" spans="1:7" ht="15">
      <c r="A55" s="65" t="s">
        <v>8</v>
      </c>
      <c r="B55" s="42">
        <v>423742.38</v>
      </c>
      <c r="C55" s="125">
        <f>B55*2%</f>
        <v>8474.847600000001</v>
      </c>
      <c r="D55" s="138">
        <f>B55*2%</f>
        <v>8474.847600000001</v>
      </c>
      <c r="E55" s="100"/>
      <c r="F55" s="155">
        <f>B55*1%</f>
        <v>4237.4238000000005</v>
      </c>
      <c r="G55" s="156"/>
    </row>
    <row r="56" spans="1:7" ht="15.75" thickBot="1">
      <c r="A56" s="66" t="s">
        <v>10</v>
      </c>
      <c r="B56" s="46">
        <v>151171.62</v>
      </c>
      <c r="C56" s="130">
        <f>B56*2%</f>
        <v>3023.4324</v>
      </c>
      <c r="D56" s="142">
        <f>B56*2%</f>
        <v>3023.4324</v>
      </c>
      <c r="E56" s="100"/>
      <c r="F56" s="158">
        <f>B56*1%</f>
        <v>1511.7162</v>
      </c>
      <c r="G56" s="159"/>
    </row>
    <row r="57" spans="1:7" ht="15">
      <c r="A57" s="72" t="s">
        <v>2</v>
      </c>
      <c r="B57" s="69">
        <f>SUM(B55:B56)</f>
        <v>574914</v>
      </c>
      <c r="C57" s="119">
        <f>SUM(C55:C56)</f>
        <v>11498.28</v>
      </c>
      <c r="D57" s="119">
        <f>SUM(D55:D56)</f>
        <v>11498.28</v>
      </c>
      <c r="E57" s="102"/>
      <c r="F57" s="151">
        <f>SUM(F55:F56)</f>
        <v>5749.14</v>
      </c>
      <c r="G57" s="148"/>
    </row>
    <row r="58" spans="1:7" ht="15">
      <c r="A58" s="68"/>
      <c r="B58" s="69"/>
      <c r="C58" s="119"/>
      <c r="D58" s="121"/>
      <c r="F58" s="152"/>
      <c r="G58" s="148"/>
    </row>
    <row r="59" spans="1:7" ht="15">
      <c r="A59" s="68"/>
      <c r="B59" s="69"/>
      <c r="C59" s="119"/>
      <c r="D59" s="121"/>
      <c r="F59" s="152"/>
      <c r="G59" s="148"/>
    </row>
    <row r="60" spans="1:7" ht="15">
      <c r="A60" s="68" t="s">
        <v>18</v>
      </c>
      <c r="B60" s="69">
        <f>B11+B30+B41+B51+B57</f>
        <v>3412788</v>
      </c>
      <c r="C60" s="133">
        <f>C11+C30+C41+C51+C57</f>
        <v>59184.6826</v>
      </c>
      <c r="D60" s="133">
        <f>D11+D30+D41+D51+D57</f>
        <v>47793.3126</v>
      </c>
      <c r="E60" s="70"/>
      <c r="F60" s="151">
        <f>F11+F30+F41+F57</f>
        <v>23453.809999999998</v>
      </c>
      <c r="G60" s="148"/>
    </row>
    <row r="61" spans="1:7" ht="15">
      <c r="A61" s="68"/>
      <c r="B61" s="69"/>
      <c r="C61" s="133"/>
      <c r="D61" s="116"/>
      <c r="E61" s="100"/>
      <c r="F61" s="152"/>
      <c r="G61" s="148"/>
    </row>
    <row r="62" spans="1:7" ht="15">
      <c r="A62" s="68" t="s">
        <v>39</v>
      </c>
      <c r="B62" s="69"/>
      <c r="C62" s="134">
        <v>88</v>
      </c>
      <c r="D62" s="135">
        <v>34</v>
      </c>
      <c r="E62" s="107"/>
      <c r="F62" s="166">
        <v>203</v>
      </c>
      <c r="G62" s="148"/>
    </row>
    <row r="63" spans="1:7" ht="15">
      <c r="A63" s="68" t="s">
        <v>42</v>
      </c>
      <c r="B63" s="69"/>
      <c r="C63" s="134"/>
      <c r="D63" s="135"/>
      <c r="E63" s="107"/>
      <c r="F63" s="167">
        <v>118.12</v>
      </c>
      <c r="G63" s="168"/>
    </row>
    <row r="64" spans="1:7" ht="15">
      <c r="A64" s="185" t="s">
        <v>51</v>
      </c>
      <c r="B64" s="69"/>
      <c r="C64" s="134"/>
      <c r="D64" s="135"/>
      <c r="E64" s="107"/>
      <c r="F64" s="169">
        <v>6.88</v>
      </c>
      <c r="G64" s="170">
        <v>125</v>
      </c>
    </row>
    <row r="65" spans="1:7" ht="15.75" thickBot="1">
      <c r="A65" s="72" t="s">
        <v>40</v>
      </c>
      <c r="C65" s="146">
        <v>672.56</v>
      </c>
      <c r="D65" s="146">
        <v>1405.68</v>
      </c>
      <c r="E65" s="108"/>
      <c r="F65" s="149"/>
      <c r="G65" s="150"/>
    </row>
    <row r="66" spans="1:2" ht="15">
      <c r="A66" s="72"/>
      <c r="B66" s="69"/>
    </row>
    <row r="67" spans="1:4" ht="15">
      <c r="A67" s="99"/>
      <c r="B67" s="69"/>
      <c r="C67" s="23"/>
      <c r="D67" s="23"/>
    </row>
    <row r="68" spans="1:2" ht="15">
      <c r="A68" s="5"/>
      <c r="B68" s="15"/>
    </row>
    <row r="69" spans="1:2" ht="15">
      <c r="A69" s="5"/>
      <c r="B69" s="15"/>
    </row>
    <row r="71" ht="15">
      <c r="A71" s="74"/>
    </row>
    <row r="72" ht="15">
      <c r="A72" s="74"/>
    </row>
    <row r="73" ht="15">
      <c r="A73" s="74"/>
    </row>
    <row r="74" ht="15">
      <c r="A74" s="74"/>
    </row>
    <row r="75" ht="15">
      <c r="B75" s="75"/>
    </row>
  </sheetData>
  <sheetProtection/>
  <mergeCells count="3">
    <mergeCell ref="C3:D3"/>
    <mergeCell ref="F7:G7"/>
    <mergeCell ref="A2:G2"/>
  </mergeCells>
  <printOptions/>
  <pageMargins left="0.7" right="0.7" top="0.75" bottom="0.75" header="0.3" footer="0.3"/>
  <pageSetup horizontalDpi="600" verticalDpi="600" orientation="landscape" paperSize="5" scale="90" r:id="rId1"/>
  <rowBreaks count="1" manualBreakCount="1">
    <brk id="3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Jenniferd</dc:creator>
  <cp:keywords/>
  <dc:description/>
  <cp:lastModifiedBy>Jim Hammers</cp:lastModifiedBy>
  <cp:lastPrinted>2011-09-28T15:53:21Z</cp:lastPrinted>
  <dcterms:created xsi:type="dcterms:W3CDTF">2010-06-10T13:24:43Z</dcterms:created>
  <dcterms:modified xsi:type="dcterms:W3CDTF">2011-09-28T17:05:58Z</dcterms:modified>
  <cp:category/>
  <cp:version/>
  <cp:contentType/>
  <cp:contentStatus/>
</cp:coreProperties>
</file>