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EnergyPlus-Dev\TAM2017\RESSpreadsheets_PerformanceMethod20170606\"/>
    </mc:Choice>
  </mc:AlternateContent>
  <bookViews>
    <workbookView xWindow="120" yWindow="120" windowWidth="14220" windowHeight="8325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r:id="rId10"/>
    <sheet name="Table 3-1" sheetId="12" r:id="rId11"/>
    <sheet name="Table 3-2" sheetId="13" r:id="rId12"/>
  </sheets>
  <definedNames>
    <definedName name="_xlnm.Print_Area" localSheetId="0">Results!$A$1:$M$36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B22" i="1"/>
  <c r="B21" i="1"/>
  <c r="B20" i="1"/>
  <c r="B19" i="1"/>
  <c r="E9" i="2"/>
  <c r="I35" i="1"/>
  <c r="F45" i="2"/>
  <c r="I34" i="1"/>
  <c r="E45" i="2"/>
  <c r="I33" i="1"/>
  <c r="D45" i="2"/>
  <c r="I32" i="1"/>
  <c r="C45" i="2"/>
  <c r="I31" i="1"/>
  <c r="B45" i="2"/>
  <c r="I30" i="1"/>
  <c r="I29" i="1"/>
  <c r="E39" i="2"/>
  <c r="I28" i="1"/>
  <c r="I27" i="1"/>
  <c r="C39" i="2"/>
  <c r="I26" i="1"/>
  <c r="B36" i="1"/>
  <c r="F33" i="2"/>
  <c r="B35" i="1"/>
  <c r="E33" i="2"/>
  <c r="B34" i="1"/>
  <c r="B33" i="1"/>
  <c r="C33" i="2"/>
  <c r="B32" i="1"/>
  <c r="B33" i="2"/>
  <c r="B31" i="1"/>
  <c r="G27" i="2"/>
  <c r="B30" i="1"/>
  <c r="F27" i="2"/>
  <c r="B29" i="1"/>
  <c r="E27" i="2"/>
  <c r="B28" i="1"/>
  <c r="D27" i="2"/>
  <c r="B27" i="1"/>
  <c r="C27" i="2"/>
  <c r="B26" i="1"/>
  <c r="B27" i="2"/>
  <c r="H21" i="2"/>
  <c r="G21" i="2"/>
  <c r="F21" i="2"/>
  <c r="I17" i="1"/>
  <c r="I16" i="1"/>
  <c r="I15" i="1"/>
  <c r="I14" i="1"/>
  <c r="H15" i="2"/>
  <c r="I13" i="1"/>
  <c r="I12" i="1"/>
  <c r="F15" i="2"/>
  <c r="I11" i="1"/>
  <c r="I10" i="1"/>
  <c r="D15" i="2"/>
  <c r="I9" i="1"/>
  <c r="C15" i="2"/>
  <c r="I8" i="1"/>
  <c r="B15" i="2"/>
  <c r="G9" i="2"/>
  <c r="F9" i="2"/>
  <c r="B18" i="1"/>
  <c r="D9" i="2"/>
  <c r="B17" i="1"/>
  <c r="C9" i="2"/>
  <c r="B16" i="1"/>
  <c r="B15" i="1"/>
  <c r="I3" i="2"/>
  <c r="B14" i="1"/>
  <c r="H3" i="2"/>
  <c r="B13" i="1"/>
  <c r="B12" i="1"/>
  <c r="B11" i="1"/>
  <c r="B10" i="1"/>
  <c r="D3" i="2"/>
  <c r="B9" i="1"/>
  <c r="C3" i="2"/>
  <c r="B8" i="1"/>
  <c r="B3" i="2"/>
  <c r="F39" i="2"/>
  <c r="D39" i="2"/>
  <c r="B39" i="2"/>
  <c r="D33" i="2"/>
  <c r="E21" i="2"/>
  <c r="D21" i="2"/>
  <c r="C21" i="2"/>
  <c r="B21" i="2"/>
  <c r="G15" i="2"/>
  <c r="E15" i="2"/>
  <c r="H9" i="2"/>
  <c r="B9" i="2"/>
  <c r="G3" i="2"/>
  <c r="F3" i="2"/>
  <c r="E3" i="2"/>
  <c r="H26" i="13"/>
  <c r="I26" i="13"/>
  <c r="G26" i="13"/>
  <c r="F26" i="13"/>
  <c r="E26" i="13"/>
  <c r="H25" i="13"/>
  <c r="I25" i="13"/>
  <c r="J25" i="13"/>
  <c r="G25" i="13"/>
  <c r="F25" i="13"/>
  <c r="E25" i="13"/>
  <c r="H24" i="13"/>
  <c r="I24" i="13"/>
  <c r="G24" i="13"/>
  <c r="F24" i="13"/>
  <c r="E24" i="13"/>
  <c r="H23" i="13"/>
  <c r="I23" i="13"/>
  <c r="G23" i="13"/>
  <c r="F23" i="13"/>
  <c r="E23" i="13"/>
  <c r="H22" i="13"/>
  <c r="I22" i="13"/>
  <c r="G22" i="13"/>
  <c r="F22" i="13"/>
  <c r="J22" i="13"/>
  <c r="E22" i="13"/>
  <c r="H21" i="13"/>
  <c r="I21" i="13"/>
  <c r="J21" i="13"/>
  <c r="G21" i="13"/>
  <c r="F21" i="13"/>
  <c r="E21" i="13"/>
  <c r="H20" i="13"/>
  <c r="I20" i="13"/>
  <c r="K20" i="13"/>
  <c r="G20" i="13"/>
  <c r="F20" i="13"/>
  <c r="E20" i="13"/>
  <c r="H19" i="13"/>
  <c r="I19" i="13"/>
  <c r="G19" i="13"/>
  <c r="F19" i="13"/>
  <c r="E19" i="13"/>
  <c r="H18" i="13"/>
  <c r="I18" i="13"/>
  <c r="G18" i="13"/>
  <c r="F18" i="13"/>
  <c r="E18" i="13"/>
  <c r="I17" i="13"/>
  <c r="K17" i="13"/>
  <c r="H17" i="13"/>
  <c r="G17" i="13"/>
  <c r="F17" i="13"/>
  <c r="E17" i="13"/>
  <c r="H16" i="13"/>
  <c r="I16" i="13"/>
  <c r="G16" i="13"/>
  <c r="K16" i="13"/>
  <c r="F16" i="13"/>
  <c r="J16" i="13"/>
  <c r="E16" i="13"/>
  <c r="H15" i="13"/>
  <c r="I15" i="13"/>
  <c r="K15" i="13"/>
  <c r="K27" i="13"/>
  <c r="K18" i="1"/>
  <c r="E23" i="2"/>
  <c r="G15" i="13"/>
  <c r="F15" i="13"/>
  <c r="E15" i="13"/>
  <c r="S14" i="13"/>
  <c r="T14" i="13"/>
  <c r="U14" i="13"/>
  <c r="J35" i="1"/>
  <c r="F46" i="2"/>
  <c r="R14" i="13"/>
  <c r="Q14" i="13"/>
  <c r="P14" i="13"/>
  <c r="H14" i="13"/>
  <c r="I14" i="13"/>
  <c r="G14" i="13"/>
  <c r="F14" i="13"/>
  <c r="E14" i="13"/>
  <c r="J14" i="13"/>
  <c r="J17" i="1"/>
  <c r="D22" i="2"/>
  <c r="S13" i="13"/>
  <c r="T13" i="13"/>
  <c r="U13" i="13"/>
  <c r="J34" i="1"/>
  <c r="E46" i="2"/>
  <c r="R13" i="13"/>
  <c r="Q13" i="13"/>
  <c r="P13" i="13"/>
  <c r="H13" i="13"/>
  <c r="I13" i="13"/>
  <c r="G13" i="13"/>
  <c r="F13" i="13"/>
  <c r="E13" i="13"/>
  <c r="S12" i="13"/>
  <c r="T12" i="13"/>
  <c r="R12" i="13"/>
  <c r="Q12" i="13"/>
  <c r="P12" i="13"/>
  <c r="H12" i="13"/>
  <c r="I12" i="13"/>
  <c r="G12" i="13"/>
  <c r="F12" i="13"/>
  <c r="J12" i="13"/>
  <c r="J15" i="1"/>
  <c r="B22" i="2"/>
  <c r="E12" i="13"/>
  <c r="S11" i="13"/>
  <c r="T11" i="13"/>
  <c r="V11" i="13"/>
  <c r="K32" i="1"/>
  <c r="C47" i="2"/>
  <c r="R11" i="13"/>
  <c r="Q11" i="13"/>
  <c r="P11" i="13"/>
  <c r="H11" i="13"/>
  <c r="I11" i="13"/>
  <c r="G11" i="13"/>
  <c r="F11" i="13"/>
  <c r="E11" i="13"/>
  <c r="S10" i="13"/>
  <c r="T10" i="13"/>
  <c r="V10" i="13"/>
  <c r="K31" i="1"/>
  <c r="R10" i="13"/>
  <c r="Q10" i="13"/>
  <c r="P10" i="13"/>
  <c r="H10" i="13"/>
  <c r="I10" i="13"/>
  <c r="K10" i="13"/>
  <c r="K13" i="1"/>
  <c r="G17" i="2"/>
  <c r="G10" i="13"/>
  <c r="F10" i="13"/>
  <c r="E10" i="13"/>
  <c r="S9" i="13"/>
  <c r="T9" i="13"/>
  <c r="R9" i="13"/>
  <c r="V9" i="13"/>
  <c r="K30" i="1"/>
  <c r="F41" i="2"/>
  <c r="Q9" i="13"/>
  <c r="U9" i="13"/>
  <c r="J30" i="1"/>
  <c r="F40" i="2"/>
  <c r="P9" i="13"/>
  <c r="I9" i="13"/>
  <c r="H9" i="13"/>
  <c r="G9" i="13"/>
  <c r="F9" i="13"/>
  <c r="E9" i="13"/>
  <c r="J9" i="13"/>
  <c r="J12" i="1"/>
  <c r="F16" i="2"/>
  <c r="S8" i="13"/>
  <c r="T8" i="13"/>
  <c r="R8" i="13"/>
  <c r="Q8" i="13"/>
  <c r="P8" i="13"/>
  <c r="H8" i="13"/>
  <c r="I8" i="13"/>
  <c r="K8" i="13"/>
  <c r="K11" i="1"/>
  <c r="G8" i="13"/>
  <c r="F8" i="13"/>
  <c r="E8" i="13"/>
  <c r="S7" i="13"/>
  <c r="T7" i="13"/>
  <c r="U7" i="13"/>
  <c r="J28" i="1"/>
  <c r="D40" i="2"/>
  <c r="R7" i="13"/>
  <c r="Q7" i="13"/>
  <c r="P7" i="13"/>
  <c r="H7" i="13"/>
  <c r="I7" i="13"/>
  <c r="K7" i="13"/>
  <c r="K10" i="1"/>
  <c r="D17" i="2"/>
  <c r="G7" i="13"/>
  <c r="F7" i="13"/>
  <c r="E7" i="13"/>
  <c r="S6" i="13"/>
  <c r="T6" i="13"/>
  <c r="K27" i="1"/>
  <c r="C41" i="2"/>
  <c r="C42" i="2"/>
  <c r="R6" i="13"/>
  <c r="Q6" i="13"/>
  <c r="P6" i="13"/>
  <c r="V6" i="13"/>
  <c r="H6" i="13"/>
  <c r="I6" i="13"/>
  <c r="G6" i="13"/>
  <c r="F6" i="13"/>
  <c r="E6" i="13"/>
  <c r="S5" i="13"/>
  <c r="T5" i="13"/>
  <c r="U5" i="13"/>
  <c r="R5" i="13"/>
  <c r="Q5" i="13"/>
  <c r="P5" i="13"/>
  <c r="H5" i="13"/>
  <c r="I5" i="13"/>
  <c r="G5" i="13"/>
  <c r="F5" i="13"/>
  <c r="E5" i="13"/>
  <c r="H27" i="12"/>
  <c r="I27" i="12"/>
  <c r="G27" i="12"/>
  <c r="F27" i="12"/>
  <c r="E27" i="12"/>
  <c r="H26" i="12"/>
  <c r="I26" i="12"/>
  <c r="G26" i="12"/>
  <c r="F26" i="12"/>
  <c r="E26" i="12"/>
  <c r="H25" i="12"/>
  <c r="I25" i="12"/>
  <c r="G25" i="12"/>
  <c r="F25" i="12"/>
  <c r="E25" i="12"/>
  <c r="K25" i="12"/>
  <c r="H24" i="12"/>
  <c r="I24" i="12"/>
  <c r="J24" i="12"/>
  <c r="G24" i="12"/>
  <c r="F24" i="12"/>
  <c r="E24" i="12"/>
  <c r="H23" i="12"/>
  <c r="I23" i="12"/>
  <c r="K23" i="12"/>
  <c r="G23" i="12"/>
  <c r="F23" i="12"/>
  <c r="E23" i="12"/>
  <c r="H22" i="12"/>
  <c r="I22" i="12"/>
  <c r="J22" i="12"/>
  <c r="G22" i="12"/>
  <c r="F22" i="12"/>
  <c r="E22" i="12"/>
  <c r="H21" i="12"/>
  <c r="I21" i="12"/>
  <c r="G21" i="12"/>
  <c r="F21" i="12"/>
  <c r="E21" i="12"/>
  <c r="H20" i="12"/>
  <c r="I20" i="12"/>
  <c r="K20" i="12"/>
  <c r="G20" i="12"/>
  <c r="F20" i="12"/>
  <c r="E20" i="12"/>
  <c r="H19" i="12"/>
  <c r="I19" i="12"/>
  <c r="G19" i="12"/>
  <c r="F19" i="12"/>
  <c r="E19" i="12"/>
  <c r="H18" i="12"/>
  <c r="I18" i="12"/>
  <c r="G18" i="12"/>
  <c r="F18" i="12"/>
  <c r="E18" i="12"/>
  <c r="H17" i="12"/>
  <c r="I17" i="12"/>
  <c r="G17" i="12"/>
  <c r="K17" i="12"/>
  <c r="F17" i="12"/>
  <c r="J17" i="12"/>
  <c r="E17" i="12"/>
  <c r="H16" i="12"/>
  <c r="I16" i="12"/>
  <c r="K16" i="12"/>
  <c r="G16" i="12"/>
  <c r="F16" i="12"/>
  <c r="E16" i="12"/>
  <c r="S15" i="12"/>
  <c r="T15" i="12"/>
  <c r="U15" i="12"/>
  <c r="C36" i="1"/>
  <c r="R15" i="12"/>
  <c r="V15" i="12"/>
  <c r="D36" i="1"/>
  <c r="Q15" i="12"/>
  <c r="P15" i="12"/>
  <c r="H15" i="12"/>
  <c r="I15" i="12"/>
  <c r="K15" i="12"/>
  <c r="D18" i="1"/>
  <c r="G15" i="12"/>
  <c r="F15" i="12"/>
  <c r="E15" i="12"/>
  <c r="S14" i="12"/>
  <c r="T14" i="12"/>
  <c r="R14" i="12"/>
  <c r="Q14" i="12"/>
  <c r="P14" i="12"/>
  <c r="H14" i="12"/>
  <c r="I14" i="12"/>
  <c r="C11" i="2"/>
  <c r="G14" i="12"/>
  <c r="F14" i="12"/>
  <c r="E14" i="12"/>
  <c r="K14" i="12"/>
  <c r="D17" i="1"/>
  <c r="F17" i="1"/>
  <c r="S13" i="12"/>
  <c r="T13" i="12"/>
  <c r="R13" i="12"/>
  <c r="Q13" i="12"/>
  <c r="P13" i="12"/>
  <c r="V13" i="12"/>
  <c r="H13" i="12"/>
  <c r="I13" i="12"/>
  <c r="G13" i="12"/>
  <c r="F13" i="12"/>
  <c r="E13" i="12"/>
  <c r="S12" i="12"/>
  <c r="T12" i="12"/>
  <c r="R12" i="12"/>
  <c r="Q12" i="12"/>
  <c r="P12" i="12"/>
  <c r="H12" i="12"/>
  <c r="I12" i="12"/>
  <c r="G12" i="12"/>
  <c r="F12" i="12"/>
  <c r="E12" i="12"/>
  <c r="J12" i="12"/>
  <c r="C15" i="1"/>
  <c r="I4" i="2"/>
  <c r="S11" i="12"/>
  <c r="T11" i="12"/>
  <c r="R11" i="12"/>
  <c r="Q11" i="12"/>
  <c r="P11" i="12"/>
  <c r="H11" i="12"/>
  <c r="I11" i="12"/>
  <c r="G11" i="12"/>
  <c r="F11" i="12"/>
  <c r="E11" i="12"/>
  <c r="S10" i="12"/>
  <c r="T10" i="12"/>
  <c r="R10" i="12"/>
  <c r="Q10" i="12"/>
  <c r="P10" i="12"/>
  <c r="H10" i="12"/>
  <c r="I10" i="12"/>
  <c r="K10" i="12"/>
  <c r="D13" i="1"/>
  <c r="F13" i="1"/>
  <c r="G10" i="12"/>
  <c r="F10" i="12"/>
  <c r="E10" i="12"/>
  <c r="S9" i="12"/>
  <c r="T9" i="12"/>
  <c r="R9" i="12"/>
  <c r="Q9" i="12"/>
  <c r="P9" i="12"/>
  <c r="H9" i="12"/>
  <c r="I9" i="12"/>
  <c r="G9" i="12"/>
  <c r="F9" i="12"/>
  <c r="E9" i="12"/>
  <c r="K9" i="12"/>
  <c r="J9" i="12"/>
  <c r="C12" i="1"/>
  <c r="F4" i="2"/>
  <c r="F6" i="2"/>
  <c r="S8" i="12"/>
  <c r="T8" i="12"/>
  <c r="R8" i="12"/>
  <c r="Q8" i="12"/>
  <c r="P8" i="12"/>
  <c r="H8" i="12"/>
  <c r="I8" i="12"/>
  <c r="G8" i="12"/>
  <c r="F8" i="12"/>
  <c r="E8" i="12"/>
  <c r="J8" i="12"/>
  <c r="C11" i="1"/>
  <c r="E4" i="2"/>
  <c r="S7" i="12"/>
  <c r="T7" i="12"/>
  <c r="R7" i="12"/>
  <c r="Q7" i="12"/>
  <c r="P7" i="12"/>
  <c r="H7" i="12"/>
  <c r="I7" i="12"/>
  <c r="G7" i="12"/>
  <c r="F7" i="12"/>
  <c r="E7" i="12"/>
  <c r="S6" i="12"/>
  <c r="T6" i="12"/>
  <c r="R6" i="12"/>
  <c r="Q6" i="12"/>
  <c r="U6" i="12"/>
  <c r="P6" i="12"/>
  <c r="H6" i="12"/>
  <c r="I6" i="12"/>
  <c r="J6" i="12"/>
  <c r="C9" i="1"/>
  <c r="C4" i="2"/>
  <c r="G6" i="12"/>
  <c r="K6" i="12"/>
  <c r="D9" i="1"/>
  <c r="F6" i="12"/>
  <c r="E6" i="12"/>
  <c r="S5" i="12"/>
  <c r="T5" i="12"/>
  <c r="R5" i="12"/>
  <c r="Q5" i="12"/>
  <c r="P5" i="12"/>
  <c r="H5" i="12"/>
  <c r="I5" i="12"/>
  <c r="K5" i="12"/>
  <c r="D8" i="1"/>
  <c r="F8" i="1"/>
  <c r="B5" i="2"/>
  <c r="G5" i="12"/>
  <c r="F5" i="12"/>
  <c r="E5" i="1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D19" i="2" s="1"/>
  <c r="L11" i="1"/>
  <c r="E19" i="2" s="1"/>
  <c r="L12" i="1"/>
  <c r="F19" i="2" s="1"/>
  <c r="L13" i="1"/>
  <c r="G19" i="2"/>
  <c r="L14" i="1"/>
  <c r="H19" i="2"/>
  <c r="L15" i="1"/>
  <c r="M15" i="1" s="1"/>
  <c r="L16" i="1"/>
  <c r="C25" i="2" s="1"/>
  <c r="L17" i="1"/>
  <c r="D25" i="2"/>
  <c r="L18" i="1"/>
  <c r="E25" i="2" s="1"/>
  <c r="L19" i="1"/>
  <c r="L20" i="1"/>
  <c r="G25" i="2" s="1"/>
  <c r="L21" i="1"/>
  <c r="H25" i="2"/>
  <c r="L26" i="1"/>
  <c r="B43" i="2"/>
  <c r="L27" i="1"/>
  <c r="L28" i="1"/>
  <c r="D43" i="2"/>
  <c r="L29" i="1"/>
  <c r="E43" i="2" s="1"/>
  <c r="L30" i="1"/>
  <c r="F43" i="2"/>
  <c r="L31" i="1"/>
  <c r="M31" i="1" s="1"/>
  <c r="L32" i="1"/>
  <c r="L33" i="1"/>
  <c r="D49" i="2"/>
  <c r="L34" i="1"/>
  <c r="E49" i="2"/>
  <c r="L35" i="1"/>
  <c r="V8" i="13"/>
  <c r="K29" i="1"/>
  <c r="B47" i="2"/>
  <c r="K18" i="13"/>
  <c r="K9" i="13"/>
  <c r="K12" i="1"/>
  <c r="K14" i="13"/>
  <c r="K17" i="1"/>
  <c r="K21" i="13"/>
  <c r="K23" i="13"/>
  <c r="K8" i="12"/>
  <c r="D11" i="1"/>
  <c r="E5" i="2"/>
  <c r="D12" i="1"/>
  <c r="F5" i="2"/>
  <c r="K12" i="12"/>
  <c r="D15" i="1"/>
  <c r="K13" i="12"/>
  <c r="D16" i="1"/>
  <c r="J25" i="12"/>
  <c r="F49" i="2"/>
  <c r="C27" i="1"/>
  <c r="C28" i="2"/>
  <c r="U13" i="12"/>
  <c r="C34" i="1"/>
  <c r="D34" i="2"/>
  <c r="U14" i="12"/>
  <c r="C35" i="1"/>
  <c r="E34" i="2"/>
  <c r="F34" i="2"/>
  <c r="U8" i="13"/>
  <c r="J29" i="1"/>
  <c r="E40" i="2"/>
  <c r="U6" i="13"/>
  <c r="J27" i="1"/>
  <c r="C40" i="2"/>
  <c r="U11" i="13"/>
  <c r="J32" i="1"/>
  <c r="C46" i="2"/>
  <c r="C48" i="2"/>
  <c r="J26" i="13"/>
  <c r="J8" i="13"/>
  <c r="J11" i="1"/>
  <c r="E16" i="2"/>
  <c r="J19" i="13"/>
  <c r="J23" i="13"/>
  <c r="K26" i="12"/>
  <c r="J14" i="12"/>
  <c r="C17" i="1"/>
  <c r="C10" i="2"/>
  <c r="C12" i="2"/>
  <c r="J20" i="12"/>
  <c r="K28" i="12"/>
  <c r="D19" i="1"/>
  <c r="E11" i="2"/>
  <c r="U10" i="13"/>
  <c r="J31" i="1"/>
  <c r="B46" i="2"/>
  <c r="B48" i="2"/>
  <c r="J26" i="1"/>
  <c r="B40" i="2"/>
  <c r="V13" i="13"/>
  <c r="K34" i="1"/>
  <c r="J7" i="12"/>
  <c r="C10" i="1"/>
  <c r="D4" i="2"/>
  <c r="K7" i="12"/>
  <c r="D10" i="1"/>
  <c r="D34" i="1"/>
  <c r="F34" i="1"/>
  <c r="K11" i="12"/>
  <c r="D14" i="1"/>
  <c r="J11" i="12"/>
  <c r="C14" i="1"/>
  <c r="H4" i="2"/>
  <c r="E48" i="2"/>
  <c r="D5" i="2"/>
  <c r="D6" i="2"/>
  <c r="F10" i="1"/>
  <c r="D11" i="2"/>
  <c r="F18" i="1"/>
  <c r="K18" i="12"/>
  <c r="J18" i="12"/>
  <c r="F42" i="2"/>
  <c r="B24" i="2"/>
  <c r="J24" i="13"/>
  <c r="J30" i="13"/>
  <c r="J21" i="1"/>
  <c r="H22" i="2"/>
  <c r="K24" i="13"/>
  <c r="K30" i="13"/>
  <c r="K21" i="1"/>
  <c r="B11" i="2"/>
  <c r="F16" i="1"/>
  <c r="F36" i="1"/>
  <c r="F35" i="2"/>
  <c r="F36" i="2"/>
  <c r="F9" i="1"/>
  <c r="C5" i="2"/>
  <c r="C6" i="2"/>
  <c r="V10" i="12"/>
  <c r="D31" i="1"/>
  <c r="U10" i="12"/>
  <c r="C31" i="1"/>
  <c r="G28" i="2"/>
  <c r="F18" i="2"/>
  <c r="E47" i="2"/>
  <c r="M34" i="1"/>
  <c r="E17" i="2"/>
  <c r="M11" i="1"/>
  <c r="M13" i="1"/>
  <c r="K22" i="12"/>
  <c r="J6" i="13"/>
  <c r="J9" i="1"/>
  <c r="C16" i="2"/>
  <c r="C18" i="2"/>
  <c r="K6" i="13"/>
  <c r="K9" i="1"/>
  <c r="C17" i="2"/>
  <c r="K13" i="13"/>
  <c r="K16" i="1"/>
  <c r="V9" i="12"/>
  <c r="D30" i="1"/>
  <c r="U9" i="12"/>
  <c r="C30" i="1"/>
  <c r="F28" i="2"/>
  <c r="G5" i="2"/>
  <c r="V12" i="12"/>
  <c r="D33" i="1"/>
  <c r="U12" i="12"/>
  <c r="C33" i="1"/>
  <c r="C34" i="2"/>
  <c r="V14" i="12"/>
  <c r="D35" i="1"/>
  <c r="K21" i="12"/>
  <c r="K30" i="12"/>
  <c r="D21" i="1"/>
  <c r="J21" i="12"/>
  <c r="J30" i="12"/>
  <c r="C21" i="1"/>
  <c r="G10" i="2"/>
  <c r="J5" i="13"/>
  <c r="J8" i="1"/>
  <c r="B16" i="2"/>
  <c r="J11" i="13"/>
  <c r="J14" i="1"/>
  <c r="H16" i="2"/>
  <c r="K11" i="13"/>
  <c r="K14" i="1"/>
  <c r="H17" i="2"/>
  <c r="D24" i="2"/>
  <c r="D23" i="2"/>
  <c r="M17" i="1"/>
  <c r="F25" i="2"/>
  <c r="M19" i="1"/>
  <c r="M27" i="1"/>
  <c r="C43" i="2"/>
  <c r="E6" i="2"/>
  <c r="E41" i="2"/>
  <c r="U11" i="12"/>
  <c r="C32" i="1"/>
  <c r="B34" i="2"/>
  <c r="F11" i="1"/>
  <c r="M30" i="1"/>
  <c r="U7" i="12"/>
  <c r="C28" i="1"/>
  <c r="D28" i="2"/>
  <c r="V7" i="12"/>
  <c r="D28" i="1"/>
  <c r="J10" i="13"/>
  <c r="J13" i="1"/>
  <c r="G16" i="2"/>
  <c r="G18" i="2"/>
  <c r="K28" i="13"/>
  <c r="K19" i="1"/>
  <c r="F23" i="2"/>
  <c r="E18" i="2"/>
  <c r="F17" i="2"/>
  <c r="U5" i="12"/>
  <c r="C26" i="1"/>
  <c r="B28" i="2"/>
  <c r="V5" i="12"/>
  <c r="D26" i="1"/>
  <c r="U12" i="13"/>
  <c r="J33" i="1"/>
  <c r="D46" i="2"/>
  <c r="V12" i="13"/>
  <c r="K33" i="1"/>
  <c r="J18" i="13"/>
  <c r="D35" i="2"/>
  <c r="D36" i="2"/>
  <c r="F12" i="1"/>
  <c r="F15" i="1"/>
  <c r="I5" i="2"/>
  <c r="I6" i="2"/>
  <c r="V6" i="12"/>
  <c r="D27" i="1"/>
  <c r="J15" i="12"/>
  <c r="C18" i="1"/>
  <c r="D10" i="2"/>
  <c r="D12" i="2"/>
  <c r="J19" i="12"/>
  <c r="J26" i="12"/>
  <c r="K27" i="12"/>
  <c r="J27" i="12"/>
  <c r="J31" i="12"/>
  <c r="C22" i="1"/>
  <c r="H10" i="2"/>
  <c r="J15" i="13"/>
  <c r="J27" i="13"/>
  <c r="J18" i="1"/>
  <c r="E22" i="2"/>
  <c r="E24" i="2"/>
  <c r="J5" i="12"/>
  <c r="C8" i="1"/>
  <c r="B4" i="2"/>
  <c r="B6" i="2"/>
  <c r="E42" i="2"/>
  <c r="B25" i="2"/>
  <c r="V8" i="12"/>
  <c r="D29" i="1"/>
  <c r="J20" i="13"/>
  <c r="J29" i="13"/>
  <c r="J20" i="1"/>
  <c r="G22" i="2"/>
  <c r="K25" i="13"/>
  <c r="J23" i="12"/>
  <c r="U8" i="12"/>
  <c r="C29" i="1"/>
  <c r="E28" i="2"/>
  <c r="J10" i="12"/>
  <c r="C13" i="1"/>
  <c r="G4" i="2"/>
  <c r="G6" i="2"/>
  <c r="J13" i="12"/>
  <c r="C16" i="1"/>
  <c r="B10" i="2"/>
  <c r="J16" i="12"/>
  <c r="J28" i="12"/>
  <c r="C19" i="1"/>
  <c r="E10" i="2"/>
  <c r="E12" i="2"/>
  <c r="V5" i="13"/>
  <c r="K26" i="1"/>
  <c r="J13" i="13"/>
  <c r="J16" i="1"/>
  <c r="C22" i="2"/>
  <c r="K19" i="12"/>
  <c r="V11" i="12"/>
  <c r="D32" i="1"/>
  <c r="K5" i="13"/>
  <c r="K8" i="1"/>
  <c r="K24" i="12"/>
  <c r="K31" i="12"/>
  <c r="D22" i="1"/>
  <c r="V7" i="13"/>
  <c r="K28" i="1"/>
  <c r="V14" i="13"/>
  <c r="K35" i="1"/>
  <c r="F47" i="2"/>
  <c r="F48" i="2"/>
  <c r="J17" i="13"/>
  <c r="J28" i="13"/>
  <c r="J19" i="1"/>
  <c r="F22" i="2"/>
  <c r="F24" i="2"/>
  <c r="K22" i="13"/>
  <c r="J7" i="13"/>
  <c r="J10" i="1"/>
  <c r="D16" i="2"/>
  <c r="D18" i="2"/>
  <c r="K19" i="13"/>
  <c r="K26" i="13"/>
  <c r="C49" i="2"/>
  <c r="M32" i="1"/>
  <c r="K12" i="13"/>
  <c r="K15" i="1"/>
  <c r="B23" i="2"/>
  <c r="F21" i="1"/>
  <c r="G11" i="2"/>
  <c r="M21" i="1"/>
  <c r="H23" i="2"/>
  <c r="B18" i="2"/>
  <c r="H24" i="2"/>
  <c r="C24" i="2"/>
  <c r="B29" i="2"/>
  <c r="F26" i="1"/>
  <c r="E29" i="2"/>
  <c r="F29" i="1"/>
  <c r="B30" i="2"/>
  <c r="C23" i="2"/>
  <c r="F35" i="1"/>
  <c r="E35" i="2"/>
  <c r="E36" i="2"/>
  <c r="F29" i="2"/>
  <c r="F30" i="2"/>
  <c r="F30" i="1"/>
  <c r="G12" i="2"/>
  <c r="M26" i="1"/>
  <c r="B41" i="2"/>
  <c r="B42" i="2"/>
  <c r="D41" i="2"/>
  <c r="D42" i="2"/>
  <c r="M28" i="1"/>
  <c r="B12" i="2"/>
  <c r="F19" i="1"/>
  <c r="D29" i="2"/>
  <c r="F28" i="1"/>
  <c r="J29" i="12"/>
  <c r="C20" i="1"/>
  <c r="F10" i="2"/>
  <c r="H5" i="2"/>
  <c r="H6" i="2"/>
  <c r="F14" i="1"/>
  <c r="H11" i="2"/>
  <c r="H12" i="2"/>
  <c r="F22" i="1"/>
  <c r="D30" i="2"/>
  <c r="F33" i="1"/>
  <c r="C35" i="2"/>
  <c r="C36" i="2"/>
  <c r="M18" i="1"/>
  <c r="K29" i="12"/>
  <c r="D20" i="1"/>
  <c r="B17" i="2"/>
  <c r="E30" i="2"/>
  <c r="K29" i="13"/>
  <c r="K20" i="1"/>
  <c r="F32" i="1"/>
  <c r="B35" i="2"/>
  <c r="B36" i="2"/>
  <c r="F27" i="1"/>
  <c r="C29" i="2"/>
  <c r="C30" i="2"/>
  <c r="D47" i="2"/>
  <c r="D48" i="2"/>
  <c r="M33" i="1"/>
  <c r="M35" i="1"/>
  <c r="H18" i="2"/>
  <c r="F31" i="1"/>
  <c r="G29" i="2"/>
  <c r="G30" i="2"/>
  <c r="F11" i="2"/>
  <c r="F12" i="2"/>
  <c r="F20" i="1"/>
  <c r="G23" i="2"/>
  <c r="G24" i="2"/>
  <c r="M14" i="1"/>
  <c r="B49" i="2" l="1"/>
  <c r="M29" i="1"/>
  <c r="M9" i="1"/>
  <c r="M16" i="1"/>
  <c r="M10" i="1"/>
  <c r="M12" i="1"/>
  <c r="M20" i="1"/>
  <c r="M8" i="1"/>
</calcChain>
</file>

<file path=xl/sharedStrings.xml><?xml version="1.0" encoding="utf-8"?>
<sst xmlns="http://schemas.openxmlformats.org/spreadsheetml/2006/main" count="205" uniqueCount="100">
  <si>
    <t>Heating</t>
  </si>
  <si>
    <t>range max</t>
  </si>
  <si>
    <t>range min</t>
  </si>
  <si>
    <t>Cooling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</si>
  <si>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</si>
  <si>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</si>
  <si>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</si>
  <si>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</si>
  <si>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</si>
  <si>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</si>
  <si>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</si>
  <si>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</si>
  <si>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</si>
  <si>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</si>
  <si>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</si>
  <si>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</si>
  <si>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</si>
  <si>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</si>
  <si>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</si>
  <si>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</si>
  <si>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</si>
  <si>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TABLE 3-1.  HERS BESTEST Tier 1 Reference Results:  Annual Heating and Cooling Loads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</si>
  <si>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</si>
  <si>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</si>
  <si>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</si>
  <si>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</si>
  <si>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</si>
  <si>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</si>
  <si>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</si>
  <si>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</si>
  <si>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</si>
  <si>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</si>
  <si>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</si>
  <si>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</si>
  <si>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</si>
  <si>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</si>
  <si>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</si>
  <si>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</si>
  <si>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</si>
  <si>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result</t>
  </si>
  <si>
    <t>L100AO</t>
  </si>
  <si>
    <t>L110AO</t>
  </si>
  <si>
    <t>L120AO</t>
  </si>
  <si>
    <t>L130AO</t>
  </si>
  <si>
    <t>L140AO</t>
  </si>
  <si>
    <t>L150AO</t>
  </si>
  <si>
    <t>L155AO</t>
  </si>
  <si>
    <t>L160AO</t>
  </si>
  <si>
    <t>L170AO</t>
  </si>
  <si>
    <t>L200AO</t>
  </si>
  <si>
    <t>L202AO</t>
  </si>
  <si>
    <t>L302AO</t>
  </si>
  <si>
    <t>L302BO</t>
  </si>
  <si>
    <t>L304AO</t>
  </si>
  <si>
    <t>L304BO</t>
  </si>
  <si>
    <t>L322A1O</t>
  </si>
  <si>
    <t>L322A2O</t>
  </si>
  <si>
    <t>L322B1O</t>
  </si>
  <si>
    <t>L322B2O</t>
  </si>
  <si>
    <t>L324A1O</t>
  </si>
  <si>
    <t>L324A2O</t>
  </si>
  <si>
    <t>L324B1O</t>
  </si>
  <si>
    <t>L324B2O</t>
  </si>
  <si>
    <t>L110AO-L100AO</t>
  </si>
  <si>
    <t>L120AO-L100AO</t>
  </si>
  <si>
    <t>L130AO-L100AO</t>
  </si>
  <si>
    <t>L140AO-L100AO</t>
  </si>
  <si>
    <t>L150AO-L100AO</t>
  </si>
  <si>
    <t>L155AO-L100AO</t>
  </si>
  <si>
    <t>L160AO-L100AO</t>
  </si>
  <si>
    <t>L170AO-L100AO</t>
  </si>
  <si>
    <t>L200AO-L100AO</t>
  </si>
  <si>
    <t>L202AO-L200AO</t>
  </si>
  <si>
    <t>L302AO-L100AO</t>
  </si>
  <si>
    <t>L302BO-L100AO</t>
  </si>
  <si>
    <t>L302AO-L304AO</t>
  </si>
  <si>
    <t>L302BO-L304BO</t>
  </si>
  <si>
    <t>L322A1O-L100AO</t>
  </si>
  <si>
    <t>L322A2O-L100AO</t>
  </si>
  <si>
    <t>L322B1O-L100AO</t>
  </si>
  <si>
    <t>L322B2O-L100AO</t>
  </si>
  <si>
    <t>L322A1O-L324A1O</t>
  </si>
  <si>
    <t>L322A2O-L324A2O</t>
  </si>
  <si>
    <t>L322B1O-L324B1O</t>
  </si>
  <si>
    <t>L322B2O-L324B2O</t>
  </si>
  <si>
    <t>L155AO-L150AO</t>
  </si>
  <si>
    <t>Orlando, FL</t>
  </si>
  <si>
    <t>Florida HERS BESTEST results for:</t>
  </si>
  <si>
    <t>Annual Heating Loads: Orlando</t>
  </si>
  <si>
    <t>Annual Heating Load deltas: Orlando</t>
  </si>
  <si>
    <t>Annual Cooling Loads: Orlando</t>
  </si>
  <si>
    <t>Annual Cooling Load deltas: Orlando</t>
  </si>
  <si>
    <t>L302XO</t>
  </si>
  <si>
    <t>L304XO</t>
  </si>
  <si>
    <t>L322XO</t>
  </si>
  <si>
    <t>L324XO</t>
  </si>
  <si>
    <t>L302XO-L304XO</t>
  </si>
  <si>
    <t>L322XO-L100AO</t>
  </si>
  <si>
    <t>L322XO-L324XO</t>
  </si>
  <si>
    <t>L302XO-L100AO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</si>
</sst>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0" fontId="0" fillId="0" borderId="0" xfId="0" applyProtection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8" xfId="1" applyBorder="1" applyAlignment="1"/>
    <xf numFmtId="0" fontId="2" fillId="0" borderId="9" xfId="1" applyBorder="1" applyAlignment="1"/>
    <xf numFmtId="0" fontId="2" fillId="0" borderId="9" xfId="1" applyBorder="1"/>
    <xf numFmtId="0" fontId="2" fillId="0" borderId="8" xfId="1" applyBorder="1"/>
    <xf numFmtId="0" fontId="2" fillId="0" borderId="10" xfId="1" applyBorder="1"/>
    <xf numFmtId="0" fontId="2" fillId="0" borderId="0" xfId="1" applyBorder="1" applyAlignment="1">
      <alignment horizontal="right"/>
    </xf>
    <xf numFmtId="0" fontId="2" fillId="0" borderId="11" xfId="1" applyBorder="1" applyAlignment="1">
      <alignment horizontal="right"/>
    </xf>
    <xf numFmtId="0" fontId="2" fillId="0" borderId="11" xfId="1" applyFont="1" applyBorder="1" applyAlignment="1">
      <alignment horizontal="left"/>
    </xf>
    <xf numFmtId="0" fontId="2" fillId="0" borderId="11" xfId="1" applyBorder="1"/>
    <xf numFmtId="0" fontId="2" fillId="0" borderId="0" xfId="1" applyBorder="1"/>
    <xf numFmtId="0" fontId="2" fillId="0" borderId="12" xfId="1" applyBorder="1"/>
    <xf numFmtId="0" fontId="2" fillId="0" borderId="13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4" xfId="1" quotePrefix="1" applyFont="1" applyBorder="1" applyAlignment="1">
      <alignment horizontal="right"/>
    </xf>
    <xf numFmtId="0" fontId="2" fillId="0" borderId="15" xfId="1" applyBorder="1"/>
    <xf numFmtId="2" fontId="2" fillId="0" borderId="0" xfId="1" applyNumberFormat="1" applyBorder="1"/>
    <xf numFmtId="2" fontId="2" fillId="0" borderId="16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5" xfId="1" applyNumberFormat="1" applyBorder="1"/>
    <xf numFmtId="2" fontId="2" fillId="0" borderId="19" xfId="1" applyNumberFormat="1" applyBorder="1"/>
    <xf numFmtId="2" fontId="2" fillId="0" borderId="11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0" fontId="2" fillId="0" borderId="15" xfId="1" applyFill="1" applyBorder="1"/>
    <xf numFmtId="2" fontId="2" fillId="0" borderId="0" xfId="1" applyNumberFormat="1" applyFill="1" applyBorder="1"/>
    <xf numFmtId="2" fontId="2" fillId="0" borderId="11" xfId="1" applyNumberFormat="1" applyFill="1" applyBorder="1"/>
    <xf numFmtId="2" fontId="2" fillId="0" borderId="12" xfId="1" applyNumberFormat="1" applyFill="1" applyBorder="1"/>
    <xf numFmtId="0" fontId="2" fillId="0" borderId="21" xfId="1" applyBorder="1"/>
    <xf numFmtId="2" fontId="2" fillId="0" borderId="22" xfId="1" applyNumberFormat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1" xfId="1" applyNumberFormat="1" applyBorder="1"/>
    <xf numFmtId="0" fontId="2" fillId="0" borderId="23" xfId="1" applyBorder="1"/>
    <xf numFmtId="0" fontId="2" fillId="0" borderId="22" xfId="1" applyBorder="1"/>
    <xf numFmtId="0" fontId="2" fillId="0" borderId="24" xfId="1" applyBorder="1"/>
    <xf numFmtId="0" fontId="2" fillId="0" borderId="25" xfId="1" applyBorder="1"/>
    <xf numFmtId="2" fontId="0" fillId="0" borderId="0" xfId="0" applyNumberFormat="1" applyAlignment="1">
      <alignment horizontal="right"/>
    </xf>
    <xf numFmtId="0" fontId="4" fillId="0" borderId="15" xfId="0" applyFont="1" applyBorder="1"/>
    <xf numFmtId="2" fontId="4" fillId="0" borderId="0" xfId="0" applyNumberFormat="1" applyFont="1" applyBorder="1"/>
    <xf numFmtId="0" fontId="4" fillId="0" borderId="21" xfId="0" applyFont="1" applyBorder="1"/>
    <xf numFmtId="2" fontId="4" fillId="0" borderId="22" xfId="0" applyNumberFormat="1" applyFont="1" applyBorder="1"/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5" borderId="5" xfId="0" applyFill="1" applyBorder="1" applyAlignment="1" applyProtection="1">
      <alignment horizontal="centerContinuous"/>
    </xf>
    <xf numFmtId="0" fontId="0" fillId="5" borderId="6" xfId="0" applyFill="1" applyBorder="1" applyAlignment="1" applyProtection="1">
      <alignment horizontal="centerContinuous"/>
    </xf>
    <xf numFmtId="164" fontId="0" fillId="5" borderId="6" xfId="0" applyNumberFormat="1" applyFill="1" applyBorder="1" applyAlignment="1" applyProtection="1">
      <alignment horizontal="centerContinuous"/>
    </xf>
    <xf numFmtId="0" fontId="0" fillId="5" borderId="7" xfId="0" applyFill="1" applyBorder="1" applyAlignment="1" applyProtection="1">
      <alignment horizontal="centerContinuous"/>
    </xf>
    <xf numFmtId="0" fontId="0" fillId="4" borderId="5" xfId="0" applyFill="1" applyBorder="1" applyAlignment="1" applyProtection="1">
      <alignment horizontal="centerContinuous"/>
    </xf>
    <xf numFmtId="0" fontId="0" fillId="4" borderId="6" xfId="0" applyFill="1" applyBorder="1" applyAlignment="1" applyProtection="1">
      <alignment horizontal="centerContinuous"/>
    </xf>
    <xf numFmtId="0" fontId="0" fillId="4" borderId="7" xfId="0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11" xfId="0" applyBorder="1" applyProtection="1"/>
    <xf numFmtId="2" fontId="0" fillId="0" borderId="0" xfId="0" applyNumberFormat="1" applyBorder="1" applyProtection="1"/>
    <xf numFmtId="0" fontId="0" fillId="0" borderId="26" xfId="0" applyBorder="1" applyProtection="1"/>
    <xf numFmtId="2" fontId="0" fillId="0" borderId="1" xfId="0" applyNumberFormat="1" applyBorder="1" applyProtection="1"/>
    <xf numFmtId="0" fontId="0" fillId="0" borderId="2" xfId="0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right" vertical="center"/>
    </xf>
    <xf numFmtId="2" fontId="0" fillId="0" borderId="20" xfId="0" applyNumberFormat="1" applyBorder="1" applyProtection="1"/>
    <xf numFmtId="2" fontId="0" fillId="0" borderId="20" xfId="0" applyNumberFormat="1" applyFill="1" applyBorder="1" applyProtection="1"/>
    <xf numFmtId="2" fontId="0" fillId="0" borderId="27" xfId="0" applyNumberFormat="1" applyBorder="1" applyProtection="1"/>
    <xf numFmtId="2" fontId="0" fillId="0" borderId="27" xfId="0" applyNumberFormat="1" applyFill="1" applyBorder="1" applyProtection="1"/>
    <xf numFmtId="2" fontId="0" fillId="0" borderId="11" xfId="0" applyNumberFormat="1" applyBorder="1" applyProtection="1"/>
    <xf numFmtId="2" fontId="0" fillId="0" borderId="26" xfId="0" applyNumberFormat="1" applyBorder="1" applyProtection="1"/>
    <xf numFmtId="0" fontId="2" fillId="3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2" borderId="5" xfId="0" applyFon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25" xfId="1" applyBorder="1" applyAlignment="1"/>
    <xf numFmtId="0" fontId="2" fillId="0" borderId="8" xfId="1" applyBorder="1" applyAlignment="1"/>
    <xf numFmtId="0" fontId="2" fillId="0" borderId="15" xfId="1" applyBorder="1" applyAlignment="1"/>
    <xf numFmtId="0" fontId="2" fillId="0" borderId="0" xfId="1" applyAlignment="1"/>
    <xf numFmtId="0" fontId="3" fillId="0" borderId="0" xfId="0" applyFont="1" applyAlignment="1" applyProtection="1">
      <alignment horizontal="center"/>
    </xf>
    <xf numFmtId="2" fontId="0" fillId="0" borderId="0" xfId="0" applyNumberFormat="1" applyProtection="1"/>
    <xf numFmtId="2" fontId="0" fillId="0" borderId="0" xfId="0" applyNumberFormat="1" applyFill="1" applyProtection="1"/>
    <xf numFmtId="0" fontId="0" fillId="0" borderId="0" xfId="0" applyFill="1" applyBorder="1" applyAlignment="1" applyProtection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1.54</c:v>
                </c:pt>
                <c:pt idx="1">
                  <c:v>5.5399999999999991</c:v>
                </c:pt>
                <c:pt idx="2">
                  <c:v>-0.43999999999999995</c:v>
                </c:pt>
                <c:pt idx="3">
                  <c:v>-0.48</c:v>
                </c:pt>
                <c:pt idx="4">
                  <c:v>-4.9999999999999822E-2</c:v>
                </c:pt>
                <c:pt idx="5">
                  <c:v>0.37000000000000011</c:v>
                </c:pt>
                <c:pt idx="6">
                  <c:v>0.78000000000000025</c:v>
                </c:pt>
                <c:pt idx="7">
                  <c:v>1.7400000000000002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10.559999999999999</c:v>
                </c:pt>
                <c:pt idx="1">
                  <c:v>14.71</c:v>
                </c:pt>
                <c:pt idx="2">
                  <c:v>8.57</c:v>
                </c:pt>
                <c:pt idx="3">
                  <c:v>7.8599999999999994</c:v>
                </c:pt>
                <c:pt idx="4">
                  <c:v>8.34</c:v>
                </c:pt>
                <c:pt idx="5">
                  <c:v>9.5500000000000007</c:v>
                </c:pt>
                <c:pt idx="6">
                  <c:v>9.9499999999999993</c:v>
                </c:pt>
                <c:pt idx="7">
                  <c:v>10.71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6.0499999999999989</c:v>
                </c:pt>
                <c:pt idx="1">
                  <c:v>10.125</c:v>
                </c:pt>
                <c:pt idx="2">
                  <c:v>4.0650000000000004</c:v>
                </c:pt>
                <c:pt idx="3">
                  <c:v>3.6899999999999995</c:v>
                </c:pt>
                <c:pt idx="4">
                  <c:v>4.1449999999999996</c:v>
                </c:pt>
                <c:pt idx="5">
                  <c:v>4.9600000000000009</c:v>
                </c:pt>
                <c:pt idx="6">
                  <c:v>5.3650000000000002</c:v>
                </c:pt>
                <c:pt idx="7">
                  <c:v>6.2250000000000005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4770832"/>
        <c:axId val="42477122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  <c:pt idx="6">
                  <c:v>L155AO</c:v>
                </c:pt>
                <c:pt idx="7">
                  <c:v>L160AO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71616"/>
        <c:axId val="424772008"/>
      </c:lineChart>
      <c:catAx>
        <c:axId val="4247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771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771224"/>
        <c:scaling>
          <c:orientation val="minMax"/>
          <c:max val="16"/>
          <c:min val="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770832"/>
        <c:crosses val="autoZero"/>
        <c:crossBetween val="between"/>
        <c:majorUnit val="2"/>
        <c:minorUnit val="0.4"/>
      </c:valAx>
      <c:catAx>
        <c:axId val="42477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772008"/>
        <c:crosses val="autoZero"/>
        <c:auto val="1"/>
        <c:lblAlgn val="ctr"/>
        <c:lblOffset val="100"/>
        <c:noMultiLvlLbl val="0"/>
      </c:catAx>
      <c:valAx>
        <c:axId val="424772008"/>
        <c:scaling>
          <c:orientation val="minMax"/>
          <c:max val="16"/>
          <c:min val="-2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4771616"/>
        <c:crosses val="max"/>
        <c:crossBetween val="between"/>
        <c:majorUnit val="2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4640522875817"/>
          <c:w val="0.62153163152053281"/>
          <c:h val="0.986928104575163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4.7799999999999994</c:v>
                </c:pt>
                <c:pt idx="1">
                  <c:v>13.41</c:v>
                </c:pt>
                <c:pt idx="2">
                  <c:v>13.870000000000001</c:v>
                </c:pt>
                <c:pt idx="3">
                  <c:v>-4.0000000000000036E-2</c:v>
                </c:pt>
                <c:pt idx="4">
                  <c:v>-0.9700000000000002</c:v>
                </c:pt>
                <c:pt idx="5">
                  <c:v>-0.25</c:v>
                </c:pt>
                <c:pt idx="6">
                  <c:v>-1.87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14.37</c:v>
                </c:pt>
                <c:pt idx="1">
                  <c:v>25.55</c:v>
                </c:pt>
                <c:pt idx="2">
                  <c:v>26.24</c:v>
                </c:pt>
                <c:pt idx="3">
                  <c:v>12.09</c:v>
                </c:pt>
                <c:pt idx="4">
                  <c:v>10.36</c:v>
                </c:pt>
                <c:pt idx="5">
                  <c:v>14.82</c:v>
                </c:pt>
                <c:pt idx="6">
                  <c:v>10.15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9.5749999999999993</c:v>
                </c:pt>
                <c:pt idx="1">
                  <c:v>19.48</c:v>
                </c:pt>
                <c:pt idx="2">
                  <c:v>20.055</c:v>
                </c:pt>
                <c:pt idx="3">
                  <c:v>6.0250000000000004</c:v>
                </c:pt>
                <c:pt idx="4">
                  <c:v>4.6949999999999994</c:v>
                </c:pt>
                <c:pt idx="5">
                  <c:v>7.2850000000000001</c:v>
                </c:pt>
                <c:pt idx="6">
                  <c:v>4.1400000000000006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213970688"/>
        <c:axId val="42616416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L170AO</c:v>
                </c:pt>
                <c:pt idx="1">
                  <c:v>L200AO</c:v>
                </c:pt>
                <c:pt idx="2">
                  <c:v>L202AO</c:v>
                </c:pt>
                <c:pt idx="3">
                  <c:v>L302XO</c:v>
                </c:pt>
                <c:pt idx="4">
                  <c:v>L304XO</c:v>
                </c:pt>
                <c:pt idx="5">
                  <c:v>L322XO</c:v>
                </c:pt>
                <c:pt idx="6">
                  <c:v>L324XO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64552"/>
        <c:axId val="426164944"/>
      </c:lineChart>
      <c:catAx>
        <c:axId val="2139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64160"/>
        <c:scaling>
          <c:orientation val="minMax"/>
          <c:max val="30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70688"/>
        <c:crosses val="autoZero"/>
        <c:crossBetween val="between"/>
        <c:majorUnit val="5"/>
        <c:minorUnit val="1"/>
      </c:valAx>
      <c:catAx>
        <c:axId val="426164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164944"/>
        <c:crosses val="autoZero"/>
        <c:auto val="1"/>
        <c:lblAlgn val="ctr"/>
        <c:lblOffset val="100"/>
        <c:noMultiLvlLbl val="0"/>
      </c:catAx>
      <c:valAx>
        <c:axId val="426164944"/>
        <c:scaling>
          <c:orientation val="minMax"/>
          <c:max val="30"/>
          <c:min val="-5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16455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300653594771243"/>
          <c:w val="0.62153163152053281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-4.9999999999999822E-2</c:v>
                </c:pt>
                <c:pt idx="1">
                  <c:v>-5.99</c:v>
                </c:pt>
                <c:pt idx="2">
                  <c:v>-6.7</c:v>
                </c:pt>
                <c:pt idx="3">
                  <c:v>-6.2200000000000006</c:v>
                </c:pt>
                <c:pt idx="4">
                  <c:v>-5.17</c:v>
                </c:pt>
                <c:pt idx="5">
                  <c:v>-3.69</c:v>
                </c:pt>
                <c:pt idx="6">
                  <c:v>-3.85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8.15</c:v>
                </c:pt>
                <c:pt idx="1">
                  <c:v>2.3899999999999997</c:v>
                </c:pt>
                <c:pt idx="2">
                  <c:v>2.15</c:v>
                </c:pt>
                <c:pt idx="3">
                  <c:v>2.52</c:v>
                </c:pt>
                <c:pt idx="4">
                  <c:v>3.2</c:v>
                </c:pt>
                <c:pt idx="5">
                  <c:v>4.41</c:v>
                </c:pt>
                <c:pt idx="6">
                  <c:v>4.28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4.0500000000000007</c:v>
                </c:pt>
                <c:pt idx="1">
                  <c:v>-1.8000000000000003</c:v>
                </c:pt>
                <c:pt idx="2">
                  <c:v>-2.2750000000000004</c:v>
                </c:pt>
                <c:pt idx="3">
                  <c:v>-1.8500000000000003</c:v>
                </c:pt>
                <c:pt idx="4">
                  <c:v>-0.98499999999999988</c:v>
                </c:pt>
                <c:pt idx="5">
                  <c:v>0.3600000000000001</c:v>
                </c:pt>
                <c:pt idx="6">
                  <c:v>0.21500000000000008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165728"/>
        <c:axId val="42616612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  <c:pt idx="5">
                  <c:v>L155AO-L100AO</c:v>
                </c:pt>
                <c:pt idx="6">
                  <c:v>L160AO-L100AO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66512"/>
        <c:axId val="426166904"/>
      </c:lineChart>
      <c:catAx>
        <c:axId val="4261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6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66120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5728"/>
        <c:crosses val="autoZero"/>
        <c:crossBetween val="between"/>
        <c:majorUnit val="2"/>
        <c:minorUnit val="0.5"/>
      </c:valAx>
      <c:catAx>
        <c:axId val="42616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166904"/>
        <c:crosses val="autoZero"/>
        <c:auto val="1"/>
        <c:lblAlgn val="ctr"/>
        <c:lblOffset val="100"/>
        <c:noMultiLvlLbl val="0"/>
      </c:catAx>
      <c:valAx>
        <c:axId val="426166904"/>
        <c:scaling>
          <c:orientation val="minMax"/>
          <c:max val="10"/>
          <c:min val="-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166512"/>
        <c:crosses val="max"/>
        <c:crossBetween val="between"/>
        <c:majorUnit val="10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402885682574916"/>
          <c:y val="0.93300653594771243"/>
          <c:w val="0.61931187569367374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Heating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-0.81</c:v>
                </c:pt>
                <c:pt idx="1">
                  <c:v>7.8100000000000005</c:v>
                </c:pt>
                <c:pt idx="2">
                  <c:v>-3.5300000000000002</c:v>
                </c:pt>
                <c:pt idx="3">
                  <c:v>-6.6</c:v>
                </c:pt>
                <c:pt idx="4">
                  <c:v>-3.18</c:v>
                </c:pt>
                <c:pt idx="5">
                  <c:v>-6.12</c:v>
                </c:pt>
                <c:pt idx="6">
                  <c:v>-2.65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8.11</c:v>
                </c:pt>
                <c:pt idx="1">
                  <c:v>18.990000000000002</c:v>
                </c:pt>
                <c:pt idx="2">
                  <c:v>4.82</c:v>
                </c:pt>
                <c:pt idx="3">
                  <c:v>5.6</c:v>
                </c:pt>
                <c:pt idx="4">
                  <c:v>5.73</c:v>
                </c:pt>
                <c:pt idx="5">
                  <c:v>8.26</c:v>
                </c:pt>
                <c:pt idx="6">
                  <c:v>8.67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3.6499999999999995</c:v>
                </c:pt>
                <c:pt idx="1">
                  <c:v>13.400000000000002</c:v>
                </c:pt>
                <c:pt idx="2">
                  <c:v>0.64500000000000002</c:v>
                </c:pt>
                <c:pt idx="3">
                  <c:v>-0.5</c:v>
                </c:pt>
                <c:pt idx="4">
                  <c:v>1.2750000000000001</c:v>
                </c:pt>
                <c:pt idx="5">
                  <c:v>1.0699999999999998</c:v>
                </c:pt>
                <c:pt idx="6">
                  <c:v>3.01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167688"/>
        <c:axId val="4261680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L170AO-L100AO</c:v>
                </c:pt>
                <c:pt idx="1">
                  <c:v>L200AO-L100AO</c:v>
                </c:pt>
                <c:pt idx="2">
                  <c:v>L202AO-L200AO</c:v>
                </c:pt>
                <c:pt idx="3">
                  <c:v>L302XO-L100AO</c:v>
                </c:pt>
                <c:pt idx="4">
                  <c:v>L302XO-L304XO</c:v>
                </c:pt>
                <c:pt idx="5">
                  <c:v>L322XO-L100AO</c:v>
                </c:pt>
                <c:pt idx="6">
                  <c:v>L322XO-L324XO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68472"/>
        <c:axId val="426168864"/>
      </c:lineChart>
      <c:catAx>
        <c:axId val="42616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68080"/>
        <c:scaling>
          <c:orientation val="minMax"/>
          <c:max val="25"/>
          <c:min val="-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7688"/>
        <c:crosses val="autoZero"/>
        <c:crossBetween val="between"/>
        <c:majorUnit val="5"/>
        <c:minorUnit val="1"/>
      </c:valAx>
      <c:catAx>
        <c:axId val="42616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168864"/>
        <c:crosses val="autoZero"/>
        <c:auto val="1"/>
        <c:lblAlgn val="ctr"/>
        <c:lblOffset val="100"/>
        <c:noMultiLvlLbl val="0"/>
      </c:catAx>
      <c:valAx>
        <c:axId val="426168864"/>
        <c:scaling>
          <c:orientation val="minMax"/>
          <c:max val="25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16847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846836847946724"/>
          <c:y val="0.93137254901960786"/>
          <c:w val="0.62375138734739177"/>
          <c:h val="0.98366013071895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39.340000000000003</c:v>
                </c:pt>
                <c:pt idx="1">
                  <c:v>39.61</c:v>
                </c:pt>
                <c:pt idx="2">
                  <c:v>38.11</c:v>
                </c:pt>
                <c:pt idx="3">
                  <c:v>25.1</c:v>
                </c:pt>
                <c:pt idx="4">
                  <c:v>12.55</c:v>
                </c:pt>
                <c:pt idx="5">
                  <c:v>46.53616524448416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55.151975570450261</c:v>
                </c:pt>
                <c:pt idx="1">
                  <c:v>55.645577129959868</c:v>
                </c:pt>
                <c:pt idx="2">
                  <c:v>51.57</c:v>
                </c:pt>
                <c:pt idx="3">
                  <c:v>38.46</c:v>
                </c:pt>
                <c:pt idx="4">
                  <c:v>24.75</c:v>
                </c:pt>
                <c:pt idx="5">
                  <c:v>65.617168088849184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47.245987785225132</c:v>
                </c:pt>
                <c:pt idx="1">
                  <c:v>47.627788564979937</c:v>
                </c:pt>
                <c:pt idx="2">
                  <c:v>44.84</c:v>
                </c:pt>
                <c:pt idx="3">
                  <c:v>31.78</c:v>
                </c:pt>
                <c:pt idx="4">
                  <c:v>18.649999999999999</c:v>
                </c:pt>
                <c:pt idx="5">
                  <c:v>56.076666666666668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169648"/>
        <c:axId val="4261700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L100AO</c:v>
                </c:pt>
                <c:pt idx="1">
                  <c:v>L110AO</c:v>
                </c:pt>
                <c:pt idx="2">
                  <c:v>L120AO</c:v>
                </c:pt>
                <c:pt idx="3">
                  <c:v>L130AO</c:v>
                </c:pt>
                <c:pt idx="4">
                  <c:v>L140AO</c:v>
                </c:pt>
                <c:pt idx="5">
                  <c:v>L150AO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70432"/>
        <c:axId val="426170824"/>
      </c:lineChart>
      <c:catAx>
        <c:axId val="42616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0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70040"/>
        <c:scaling>
          <c:orientation val="minMax"/>
          <c:max val="7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69648"/>
        <c:crosses val="autoZero"/>
        <c:crossBetween val="between"/>
        <c:majorUnit val="10"/>
        <c:minorUnit val="2"/>
      </c:valAx>
      <c:catAx>
        <c:axId val="42617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170824"/>
        <c:crosses val="autoZero"/>
        <c:auto val="1"/>
        <c:lblAlgn val="ctr"/>
        <c:lblOffset val="100"/>
        <c:noMultiLvlLbl val="0"/>
      </c:catAx>
      <c:valAx>
        <c:axId val="426170824"/>
        <c:scaling>
          <c:orientation val="minMax"/>
          <c:max val="7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17043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513873473917869"/>
          <c:y val="0.93137254901960786"/>
          <c:w val="0.62042175360710328"/>
          <c:h val="0.983660130718954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39.53</c:v>
                </c:pt>
                <c:pt idx="1">
                  <c:v>42.65</c:v>
                </c:pt>
                <c:pt idx="2">
                  <c:v>28.950000000000003</c:v>
                </c:pt>
                <c:pt idx="3">
                  <c:v>40.811310060492495</c:v>
                </c:pt>
                <c:pt idx="4">
                  <c:v>36.511521310505159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53.2</c:v>
                </c:pt>
                <c:pt idx="1">
                  <c:v>58.895512625375403</c:v>
                </c:pt>
                <c:pt idx="2">
                  <c:v>40.630000000000003</c:v>
                </c:pt>
                <c:pt idx="3">
                  <c:v>63.082023272840821</c:v>
                </c:pt>
                <c:pt idx="4">
                  <c:v>53.108478689494845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46.365000000000002</c:v>
                </c:pt>
                <c:pt idx="1">
                  <c:v>50.772756312687704</c:v>
                </c:pt>
                <c:pt idx="2">
                  <c:v>34.790000000000006</c:v>
                </c:pt>
                <c:pt idx="3">
                  <c:v>51.946666666666658</c:v>
                </c:pt>
                <c:pt idx="4">
                  <c:v>44.81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171608"/>
        <c:axId val="42672496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L155AO</c:v>
                </c:pt>
                <c:pt idx="1">
                  <c:v>L160AO</c:v>
                </c:pt>
                <c:pt idx="2">
                  <c:v>L170AO</c:v>
                </c:pt>
                <c:pt idx="3">
                  <c:v>L200AO</c:v>
                </c:pt>
                <c:pt idx="4">
                  <c:v>L202AO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25352"/>
        <c:axId val="426725744"/>
      </c:lineChart>
      <c:catAx>
        <c:axId val="42617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24960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1608"/>
        <c:crosses val="autoZero"/>
        <c:crossBetween val="between"/>
        <c:majorUnit val="10"/>
        <c:minorUnit val="2"/>
      </c:valAx>
      <c:catAx>
        <c:axId val="42672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725744"/>
        <c:crosses val="autoZero"/>
        <c:auto val="1"/>
        <c:lblAlgn val="ctr"/>
        <c:lblOffset val="100"/>
        <c:noMultiLvlLbl val="0"/>
      </c:catAx>
      <c:valAx>
        <c:axId val="426725744"/>
        <c:scaling>
          <c:orientation val="minMax"/>
          <c:max val="70"/>
          <c:min val="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72535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513873473917869"/>
          <c:y val="0.93300653594771243"/>
          <c:w val="0.62042175360710328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-3.73</c:v>
                </c:pt>
                <c:pt idx="1">
                  <c:v>-6.8900000000000006</c:v>
                </c:pt>
                <c:pt idx="2">
                  <c:v>-20.76</c:v>
                </c:pt>
                <c:pt idx="3">
                  <c:v>-34.56</c:v>
                </c:pt>
                <c:pt idx="4">
                  <c:v>3.6100000000000003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4.49</c:v>
                </c:pt>
                <c:pt idx="1">
                  <c:v>2.77</c:v>
                </c:pt>
                <c:pt idx="2">
                  <c:v>-10.24</c:v>
                </c:pt>
                <c:pt idx="3">
                  <c:v>-22.79</c:v>
                </c:pt>
                <c:pt idx="4">
                  <c:v>13.53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0.38000000000000012</c:v>
                </c:pt>
                <c:pt idx="1">
                  <c:v>-2.0600000000000005</c:v>
                </c:pt>
                <c:pt idx="2">
                  <c:v>-15.5</c:v>
                </c:pt>
                <c:pt idx="3">
                  <c:v>-28.675000000000001</c:v>
                </c:pt>
                <c:pt idx="4">
                  <c:v>8.57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726528"/>
        <c:axId val="42672692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L110AO-L100AO</c:v>
                </c:pt>
                <c:pt idx="1">
                  <c:v>L120AO-L100AO</c:v>
                </c:pt>
                <c:pt idx="2">
                  <c:v>L130AO-L100AO</c:v>
                </c:pt>
                <c:pt idx="3">
                  <c:v>L140AO-L100AO</c:v>
                </c:pt>
                <c:pt idx="4">
                  <c:v>L150AO-L100AO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27312"/>
        <c:axId val="426727704"/>
      </c:lineChart>
      <c:catAx>
        <c:axId val="4267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6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6726920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6528"/>
        <c:crosses val="autoZero"/>
        <c:crossBetween val="between"/>
        <c:majorUnit val="10"/>
        <c:minorUnit val="2"/>
      </c:valAx>
      <c:catAx>
        <c:axId val="42672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727704"/>
        <c:crosses val="autoZero"/>
        <c:auto val="1"/>
        <c:lblAlgn val="ctr"/>
        <c:lblOffset val="100"/>
        <c:noMultiLvlLbl val="0"/>
      </c:catAx>
      <c:valAx>
        <c:axId val="426727704"/>
        <c:scaling>
          <c:orientation val="minMax"/>
          <c:max val="2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72731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300653594771243"/>
          <c:w val="0.62153163152053281"/>
          <c:h val="0.985294117647058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Cooling Load Deltas:  Orlando, FL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-16.21</c:v>
                </c:pt>
                <c:pt idx="1">
                  <c:v>-0.69</c:v>
                </c:pt>
                <c:pt idx="2">
                  <c:v>-17.759999999999998</c:v>
                </c:pt>
                <c:pt idx="3">
                  <c:v>-1.5899999999999999</c:v>
                </c:pt>
                <c:pt idx="4">
                  <c:v>1.0599999999999996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-3.42</c:v>
                </c:pt>
                <c:pt idx="1">
                  <c:v>7.68</c:v>
                </c:pt>
                <c:pt idx="2">
                  <c:v>-6.3900000000000006</c:v>
                </c:pt>
                <c:pt idx="3">
                  <c:v>10.77</c:v>
                </c:pt>
                <c:pt idx="4">
                  <c:v>13.49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-9.8150000000000013</c:v>
                </c:pt>
                <c:pt idx="1">
                  <c:v>3.4950000000000001</c:v>
                </c:pt>
                <c:pt idx="2">
                  <c:v>-12.074999999999999</c:v>
                </c:pt>
                <c:pt idx="3">
                  <c:v>4.59</c:v>
                </c:pt>
                <c:pt idx="4">
                  <c:v>7.2750000000000004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426728488"/>
        <c:axId val="4267288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L155AO-L150AO</c:v>
                </c:pt>
                <c:pt idx="1">
                  <c:v>L160AO-L100AO</c:v>
                </c:pt>
                <c:pt idx="2">
                  <c:v>L170AO-L100AO</c:v>
                </c:pt>
                <c:pt idx="3">
                  <c:v>L200AO-L100AO</c:v>
                </c:pt>
                <c:pt idx="4">
                  <c:v>L202AO-L200AO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29272"/>
        <c:axId val="426729664"/>
      </c:lineChart>
      <c:catAx>
        <c:axId val="4267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28880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5725936218756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8488"/>
        <c:crosses val="autoZero"/>
        <c:crossBetween val="between"/>
        <c:majorUnit val="5"/>
        <c:minorUnit val="1"/>
      </c:valAx>
      <c:catAx>
        <c:axId val="426729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729664"/>
        <c:crosses val="autoZero"/>
        <c:auto val="1"/>
        <c:lblAlgn val="ctr"/>
        <c:lblOffset val="100"/>
        <c:noMultiLvlLbl val="0"/>
      </c:catAx>
      <c:valAx>
        <c:axId val="426729664"/>
        <c:scaling>
          <c:orientation val="minMax"/>
          <c:max val="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6729272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7624861265260823"/>
          <c:y val="0.934640522875817"/>
          <c:w val="0.62153163152053281"/>
          <c:h val="0.986928104575163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BDDF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P6" sqref="P6"/>
    </sheetView>
  </sheetViews>
  <sheetFormatPr defaultRowHeight="12.75" x14ac:dyDescent="0.2"/>
  <cols>
    <col min="1" max="1" width="2.7109375" style="6" customWidth="1"/>
    <col min="2" max="2" width="9.140625" style="6"/>
    <col min="3" max="3" width="9.5703125" style="6" customWidth="1"/>
    <col min="4" max="5" width="9.140625" style="6"/>
    <col min="6" max="6" width="9.7109375" style="6" customWidth="1"/>
    <col min="7" max="7" width="2.28515625" style="6" customWidth="1"/>
    <col min="8" max="8" width="2.7109375" style="6" customWidth="1"/>
    <col min="9" max="9" width="16.28515625" style="6" customWidth="1"/>
    <col min="10" max="10" width="9.5703125" style="6" customWidth="1"/>
    <col min="11" max="12" width="9.140625" style="6"/>
    <col min="13" max="13" width="10.5703125" style="6" customWidth="1"/>
    <col min="14" max="16384" width="9.140625" style="6"/>
  </cols>
  <sheetData>
    <row r="1" spans="1:13" x14ac:dyDescent="0.2">
      <c r="A1" s="60" t="s">
        <v>87</v>
      </c>
      <c r="H1" s="61" t="s">
        <v>17</v>
      </c>
      <c r="I1" s="90"/>
      <c r="J1" s="91"/>
      <c r="K1" s="92"/>
      <c r="L1" s="80"/>
      <c r="M1" s="97"/>
    </row>
    <row r="2" spans="1:13" x14ac:dyDescent="0.2">
      <c r="A2" s="60"/>
    </row>
    <row r="3" spans="1:13" x14ac:dyDescent="0.2">
      <c r="A3" s="62" t="s">
        <v>19</v>
      </c>
      <c r="B3" s="63"/>
      <c r="C3" s="64"/>
      <c r="D3" s="63"/>
      <c r="E3" s="65"/>
    </row>
    <row r="4" spans="1:13" x14ac:dyDescent="0.2">
      <c r="A4" s="66" t="s">
        <v>20</v>
      </c>
      <c r="B4" s="67"/>
      <c r="C4" s="68"/>
      <c r="D4" s="66"/>
      <c r="E4" s="68"/>
    </row>
    <row r="5" spans="1:13" x14ac:dyDescent="0.2">
      <c r="A5" s="69"/>
      <c r="B5" s="69"/>
      <c r="C5" s="69"/>
      <c r="D5" s="69"/>
      <c r="E5" s="69"/>
    </row>
    <row r="6" spans="1:13" x14ac:dyDescent="0.2">
      <c r="A6" s="60" t="s">
        <v>88</v>
      </c>
      <c r="H6" s="60" t="s">
        <v>89</v>
      </c>
    </row>
    <row r="7" spans="1:13" x14ac:dyDescent="0.2">
      <c r="B7" s="70" t="s">
        <v>0</v>
      </c>
      <c r="C7" s="71" t="s">
        <v>1</v>
      </c>
      <c r="D7" s="71" t="s">
        <v>2</v>
      </c>
      <c r="E7" s="76" t="s">
        <v>18</v>
      </c>
      <c r="F7" s="77" t="s">
        <v>15</v>
      </c>
      <c r="G7" s="80"/>
      <c r="H7" s="80"/>
      <c r="I7" s="70" t="s">
        <v>0</v>
      </c>
      <c r="J7" s="71" t="s">
        <v>1</v>
      </c>
      <c r="K7" s="81" t="s">
        <v>2</v>
      </c>
      <c r="L7" s="81" t="s">
        <v>18</v>
      </c>
      <c r="M7" s="77" t="s">
        <v>15</v>
      </c>
    </row>
    <row r="8" spans="1:13" x14ac:dyDescent="0.2">
      <c r="B8" s="72" t="str">
        <f>'Table 3-1'!A5</f>
        <v>L100AO</v>
      </c>
      <c r="C8" s="73">
        <f>'Table 3-1'!J5</f>
        <v>10.559999999999999</v>
      </c>
      <c r="D8" s="73">
        <f>'Table 3-1'!K5</f>
        <v>1.54</v>
      </c>
      <c r="E8" s="57"/>
      <c r="F8" s="78" t="str">
        <f>IF(E8&gt;=D8,IF(E8&lt;=C8,"pass","fail"),"fail")</f>
        <v>fail</v>
      </c>
      <c r="G8" s="80"/>
      <c r="H8" s="80"/>
      <c r="I8" s="72" t="str">
        <f>'Table 3-2'!A5</f>
        <v>L110AO-L100AO</v>
      </c>
      <c r="J8" s="73">
        <f>'Table 3-2'!J5</f>
        <v>8.15</v>
      </c>
      <c r="K8" s="82">
        <f>'Table 3-2'!K5</f>
        <v>-4.9999999999999822E-2</v>
      </c>
      <c r="L8" s="82">
        <f>E9-E8</f>
        <v>0</v>
      </c>
      <c r="M8" s="78" t="str">
        <f>IF(L8&gt;=K8,IF(L8&lt;=J8,"pass","fail"),"fail")</f>
        <v>pass</v>
      </c>
    </row>
    <row r="9" spans="1:13" x14ac:dyDescent="0.2">
      <c r="B9" s="72" t="str">
        <f>'Table 3-1'!A6</f>
        <v>L110AO</v>
      </c>
      <c r="C9" s="73">
        <f>'Table 3-1'!J6</f>
        <v>14.71</v>
      </c>
      <c r="D9" s="73">
        <f>'Table 3-1'!K6</f>
        <v>5.5399999999999991</v>
      </c>
      <c r="E9" s="57"/>
      <c r="F9" s="78" t="str">
        <f t="shared" ref="F9:F22" si="0">IF(E9&gt;=D9,IF(E9&lt;=C9,"pass","fail"),"fail")</f>
        <v>fail</v>
      </c>
      <c r="G9" s="80"/>
      <c r="H9" s="80"/>
      <c r="I9" s="72" t="str">
        <f>'Table 3-2'!A6</f>
        <v>L120AO-L100AO</v>
      </c>
      <c r="J9" s="73">
        <f>'Table 3-2'!J6</f>
        <v>2.3899999999999997</v>
      </c>
      <c r="K9" s="82">
        <f>'Table 3-2'!K6</f>
        <v>-5.99</v>
      </c>
      <c r="L9" s="82">
        <f>E10-E8</f>
        <v>0</v>
      </c>
      <c r="M9" s="78" t="str">
        <f t="shared" ref="M9:M21" si="1">IF(L9&gt;=K9,IF(L9&lt;=J9,"pass","fail"),"fail")</f>
        <v>pass</v>
      </c>
    </row>
    <row r="10" spans="1:13" x14ac:dyDescent="0.2">
      <c r="B10" s="72" t="str">
        <f>'Table 3-1'!A7</f>
        <v>L120AO</v>
      </c>
      <c r="C10" s="73">
        <f>'Table 3-1'!J7</f>
        <v>8.57</v>
      </c>
      <c r="D10" s="73">
        <f>'Table 3-1'!K7</f>
        <v>-0.43999999999999995</v>
      </c>
      <c r="E10" s="57"/>
      <c r="F10" s="78" t="str">
        <f t="shared" si="0"/>
        <v>pass</v>
      </c>
      <c r="G10" s="80"/>
      <c r="H10" s="80"/>
      <c r="I10" s="72" t="str">
        <f>'Table 3-2'!A7</f>
        <v>L130AO-L100AO</v>
      </c>
      <c r="J10" s="73">
        <f>'Table 3-2'!J7</f>
        <v>2.15</v>
      </c>
      <c r="K10" s="82">
        <f>'Table 3-2'!K7</f>
        <v>-6.7</v>
      </c>
      <c r="L10" s="82">
        <f>E11-E8</f>
        <v>0</v>
      </c>
      <c r="M10" s="78" t="str">
        <f t="shared" si="1"/>
        <v>pass</v>
      </c>
    </row>
    <row r="11" spans="1:13" x14ac:dyDescent="0.2">
      <c r="B11" s="72" t="str">
        <f>'Table 3-1'!A8</f>
        <v>L130AO</v>
      </c>
      <c r="C11" s="73">
        <f>'Table 3-1'!J8</f>
        <v>7.8599999999999994</v>
      </c>
      <c r="D11" s="73">
        <f>'Table 3-1'!K8</f>
        <v>-0.48</v>
      </c>
      <c r="E11" s="57"/>
      <c r="F11" s="78" t="str">
        <f t="shared" si="0"/>
        <v>pass</v>
      </c>
      <c r="G11" s="80"/>
      <c r="H11" s="80"/>
      <c r="I11" s="72" t="str">
        <f>'Table 3-2'!A8</f>
        <v>L140AO-L100AO</v>
      </c>
      <c r="J11" s="73">
        <f>'Table 3-2'!J8</f>
        <v>2.52</v>
      </c>
      <c r="K11" s="82">
        <f>'Table 3-2'!K8</f>
        <v>-6.2200000000000006</v>
      </c>
      <c r="L11" s="82">
        <f>E12-E8</f>
        <v>0</v>
      </c>
      <c r="M11" s="78" t="str">
        <f t="shared" si="1"/>
        <v>pass</v>
      </c>
    </row>
    <row r="12" spans="1:13" x14ac:dyDescent="0.2">
      <c r="B12" s="72" t="str">
        <f>'Table 3-1'!A9</f>
        <v>L140AO</v>
      </c>
      <c r="C12" s="73">
        <f>'Table 3-1'!J9</f>
        <v>8.34</v>
      </c>
      <c r="D12" s="73">
        <f>'Table 3-1'!K9</f>
        <v>-4.9999999999999822E-2</v>
      </c>
      <c r="E12" s="57"/>
      <c r="F12" s="78" t="str">
        <f t="shared" si="0"/>
        <v>pass</v>
      </c>
      <c r="G12" s="80"/>
      <c r="H12" s="80"/>
      <c r="I12" s="72" t="str">
        <f>'Table 3-2'!A9</f>
        <v>L150AO-L100AO</v>
      </c>
      <c r="J12" s="73">
        <f>'Table 3-2'!J9</f>
        <v>3.2</v>
      </c>
      <c r="K12" s="82">
        <f>'Table 3-2'!K9</f>
        <v>-5.17</v>
      </c>
      <c r="L12" s="82">
        <f>E13-E8</f>
        <v>0</v>
      </c>
      <c r="M12" s="78" t="str">
        <f t="shared" si="1"/>
        <v>pass</v>
      </c>
    </row>
    <row r="13" spans="1:13" x14ac:dyDescent="0.2">
      <c r="B13" s="72" t="str">
        <f>'Table 3-1'!A10</f>
        <v>L150AO</v>
      </c>
      <c r="C13" s="73">
        <f>'Table 3-1'!J10</f>
        <v>9.5500000000000007</v>
      </c>
      <c r="D13" s="73">
        <f>'Table 3-1'!K10</f>
        <v>0.37000000000000011</v>
      </c>
      <c r="E13" s="57"/>
      <c r="F13" s="78" t="str">
        <f t="shared" si="0"/>
        <v>fail</v>
      </c>
      <c r="G13" s="80"/>
      <c r="H13" s="80"/>
      <c r="I13" s="72" t="str">
        <f>'Table 3-2'!A10</f>
        <v>L155AO-L100AO</v>
      </c>
      <c r="J13" s="73">
        <f>'Table 3-2'!J10</f>
        <v>4.41</v>
      </c>
      <c r="K13" s="82">
        <f>'Table 3-2'!K10</f>
        <v>-3.69</v>
      </c>
      <c r="L13" s="82">
        <f>E14-E13</f>
        <v>0</v>
      </c>
      <c r="M13" s="78" t="str">
        <f t="shared" si="1"/>
        <v>pass</v>
      </c>
    </row>
    <row r="14" spans="1:13" x14ac:dyDescent="0.2">
      <c r="B14" s="72" t="str">
        <f>'Table 3-1'!A11</f>
        <v>L155AO</v>
      </c>
      <c r="C14" s="73">
        <f>'Table 3-1'!J11</f>
        <v>9.9499999999999993</v>
      </c>
      <c r="D14" s="73">
        <f>'Table 3-1'!K11</f>
        <v>0.78000000000000025</v>
      </c>
      <c r="E14" s="57"/>
      <c r="F14" s="78" t="str">
        <f t="shared" si="0"/>
        <v>fail</v>
      </c>
      <c r="G14" s="80"/>
      <c r="H14" s="80"/>
      <c r="I14" s="72" t="str">
        <f>'Table 3-2'!A11</f>
        <v>L160AO-L100AO</v>
      </c>
      <c r="J14" s="73">
        <f>'Table 3-2'!J11</f>
        <v>4.28</v>
      </c>
      <c r="K14" s="82">
        <f>'Table 3-2'!K11</f>
        <v>-3.85</v>
      </c>
      <c r="L14" s="82">
        <f>E15-E8</f>
        <v>0</v>
      </c>
      <c r="M14" s="78" t="str">
        <f t="shared" si="1"/>
        <v>pass</v>
      </c>
    </row>
    <row r="15" spans="1:13" x14ac:dyDescent="0.2">
      <c r="B15" s="72" t="str">
        <f>'Table 3-1'!A12</f>
        <v>L160AO</v>
      </c>
      <c r="C15" s="73">
        <f>'Table 3-1'!J12</f>
        <v>10.71</v>
      </c>
      <c r="D15" s="73">
        <f>'Table 3-1'!K12</f>
        <v>1.7400000000000002</v>
      </c>
      <c r="E15" s="57"/>
      <c r="F15" s="78" t="str">
        <f t="shared" si="0"/>
        <v>fail</v>
      </c>
      <c r="G15" s="80"/>
      <c r="H15" s="80"/>
      <c r="I15" s="72" t="str">
        <f>'Table 3-2'!A12</f>
        <v>L170AO-L100AO</v>
      </c>
      <c r="J15" s="73">
        <f>'Table 3-2'!J12</f>
        <v>8.11</v>
      </c>
      <c r="K15" s="82">
        <f>'Table 3-2'!K12</f>
        <v>-0.81</v>
      </c>
      <c r="L15" s="82">
        <f>E16-E8</f>
        <v>0</v>
      </c>
      <c r="M15" s="78" t="str">
        <f t="shared" si="1"/>
        <v>pass</v>
      </c>
    </row>
    <row r="16" spans="1:13" x14ac:dyDescent="0.2">
      <c r="B16" s="72" t="str">
        <f>'Table 3-1'!A13</f>
        <v>L170AO</v>
      </c>
      <c r="C16" s="73">
        <f>'Table 3-1'!J13</f>
        <v>14.37</v>
      </c>
      <c r="D16" s="73">
        <f>'Table 3-1'!K13</f>
        <v>4.7799999999999994</v>
      </c>
      <c r="E16" s="57"/>
      <c r="F16" s="78" t="str">
        <f t="shared" si="0"/>
        <v>fail</v>
      </c>
      <c r="G16" s="80"/>
      <c r="H16" s="80"/>
      <c r="I16" s="72" t="str">
        <f>'Table 3-2'!A13</f>
        <v>L200AO-L100AO</v>
      </c>
      <c r="J16" s="73">
        <f>'Table 3-2'!J13</f>
        <v>18.990000000000002</v>
      </c>
      <c r="K16" s="82">
        <f>'Table 3-2'!K13</f>
        <v>7.8100000000000005</v>
      </c>
      <c r="L16" s="82">
        <f>E17-E8</f>
        <v>0</v>
      </c>
      <c r="M16" s="78" t="str">
        <f t="shared" si="1"/>
        <v>fail</v>
      </c>
    </row>
    <row r="17" spans="1:13" x14ac:dyDescent="0.2">
      <c r="B17" s="72" t="str">
        <f>'Table 3-1'!A14</f>
        <v>L200AO</v>
      </c>
      <c r="C17" s="73">
        <f>'Table 3-1'!J14</f>
        <v>25.55</v>
      </c>
      <c r="D17" s="73">
        <f>'Table 3-1'!K14</f>
        <v>13.41</v>
      </c>
      <c r="E17" s="57"/>
      <c r="F17" s="78" t="str">
        <f t="shared" si="0"/>
        <v>fail</v>
      </c>
      <c r="G17" s="80"/>
      <c r="H17" s="80"/>
      <c r="I17" s="72" t="str">
        <f>'Table 3-2'!A14</f>
        <v>L202AO-L200AO</v>
      </c>
      <c r="J17" s="73">
        <f>'Table 3-2'!J14</f>
        <v>4.82</v>
      </c>
      <c r="K17" s="82">
        <f>'Table 3-2'!K14</f>
        <v>-3.5300000000000002</v>
      </c>
      <c r="L17" s="82">
        <f>E18-E17</f>
        <v>0</v>
      </c>
      <c r="M17" s="78" t="str">
        <f t="shared" si="1"/>
        <v>pass</v>
      </c>
    </row>
    <row r="18" spans="1:13" x14ac:dyDescent="0.2">
      <c r="B18" s="72" t="str">
        <f>'Table 3-1'!A15</f>
        <v>L202AO</v>
      </c>
      <c r="C18" s="73">
        <f>'Table 3-1'!J15</f>
        <v>26.24</v>
      </c>
      <c r="D18" s="73">
        <f>'Table 3-1'!K15</f>
        <v>13.870000000000001</v>
      </c>
      <c r="E18" s="57"/>
      <c r="F18" s="78" t="str">
        <f t="shared" si="0"/>
        <v>fail</v>
      </c>
      <c r="G18" s="80"/>
      <c r="H18" s="80"/>
      <c r="I18" s="72" t="str">
        <f>'Table 3-2'!A27</f>
        <v>L302XO-L100AO</v>
      </c>
      <c r="J18" s="73">
        <f>'Table 3-2'!J27</f>
        <v>5.6</v>
      </c>
      <c r="K18" s="82">
        <f>'Table 3-2'!K27</f>
        <v>-6.6</v>
      </c>
      <c r="L18" s="82">
        <f>E19-E8</f>
        <v>0</v>
      </c>
      <c r="M18" s="78" t="str">
        <f t="shared" si="1"/>
        <v>pass</v>
      </c>
    </row>
    <row r="19" spans="1:13" x14ac:dyDescent="0.2">
      <c r="B19" s="72" t="str">
        <f>'Table 3-1'!A28</f>
        <v>L302XO</v>
      </c>
      <c r="C19" s="73">
        <f>'Table 3-1'!J28</f>
        <v>12.09</v>
      </c>
      <c r="D19" s="73">
        <f>'Table 3-1'!K28</f>
        <v>-4.0000000000000036E-2</v>
      </c>
      <c r="E19" s="57"/>
      <c r="F19" s="78" t="str">
        <f t="shared" si="0"/>
        <v>pass</v>
      </c>
      <c r="G19" s="80"/>
      <c r="H19" s="80"/>
      <c r="I19" s="72" t="str">
        <f>'Table 3-2'!A28</f>
        <v>L302XO-L304XO</v>
      </c>
      <c r="J19" s="73">
        <f>'Table 3-2'!J28</f>
        <v>5.73</v>
      </c>
      <c r="K19" s="82">
        <f>'Table 3-2'!K28</f>
        <v>-3.18</v>
      </c>
      <c r="L19" s="83">
        <f>E19-E20</f>
        <v>0</v>
      </c>
      <c r="M19" s="78" t="str">
        <f t="shared" si="1"/>
        <v>pass</v>
      </c>
    </row>
    <row r="20" spans="1:13" x14ac:dyDescent="0.2">
      <c r="B20" s="72" t="str">
        <f>'Table 3-1'!A29</f>
        <v>L304XO</v>
      </c>
      <c r="C20" s="73">
        <f>'Table 3-1'!J29</f>
        <v>10.36</v>
      </c>
      <c r="D20" s="73">
        <f>'Table 3-1'!K29</f>
        <v>-0.9700000000000002</v>
      </c>
      <c r="E20" s="57"/>
      <c r="F20" s="78" t="str">
        <f t="shared" si="0"/>
        <v>pass</v>
      </c>
      <c r="G20" s="80"/>
      <c r="H20" s="80"/>
      <c r="I20" s="72" t="str">
        <f>'Table 3-2'!A29</f>
        <v>L322XO-L100AO</v>
      </c>
      <c r="J20" s="73">
        <f>'Table 3-2'!J29</f>
        <v>8.26</v>
      </c>
      <c r="K20" s="82">
        <f>'Table 3-2'!K29</f>
        <v>-6.12</v>
      </c>
      <c r="L20" s="82">
        <f>E21-E8</f>
        <v>0</v>
      </c>
      <c r="M20" s="78" t="str">
        <f t="shared" si="1"/>
        <v>pass</v>
      </c>
    </row>
    <row r="21" spans="1:13" x14ac:dyDescent="0.2">
      <c r="B21" s="72" t="str">
        <f>'Table 3-1'!A30</f>
        <v>L322XO</v>
      </c>
      <c r="C21" s="73">
        <f>'Table 3-1'!J30</f>
        <v>14.82</v>
      </c>
      <c r="D21" s="73">
        <f>'Table 3-1'!K30</f>
        <v>-0.25</v>
      </c>
      <c r="E21" s="57"/>
      <c r="F21" s="78" t="str">
        <f t="shared" si="0"/>
        <v>pass</v>
      </c>
      <c r="G21" s="80"/>
      <c r="H21" s="80"/>
      <c r="I21" s="74" t="str">
        <f>'Table 3-2'!A30</f>
        <v>L322XO-L324XO</v>
      </c>
      <c r="J21" s="75">
        <f>'Table 3-2'!J30</f>
        <v>8.67</v>
      </c>
      <c r="K21" s="84">
        <f>'Table 3-2'!K30</f>
        <v>-2.65</v>
      </c>
      <c r="L21" s="85">
        <f>E21-E22</f>
        <v>0</v>
      </c>
      <c r="M21" s="79" t="str">
        <f t="shared" si="1"/>
        <v>pass</v>
      </c>
    </row>
    <row r="22" spans="1:13" x14ac:dyDescent="0.2">
      <c r="B22" s="74" t="str">
        <f>'Table 3-1'!A31</f>
        <v>L324XO</v>
      </c>
      <c r="C22" s="75">
        <f>'Table 3-1'!J31</f>
        <v>10.15</v>
      </c>
      <c r="D22" s="75">
        <f>'Table 3-1'!K31</f>
        <v>-1.87</v>
      </c>
      <c r="E22" s="58"/>
      <c r="F22" s="79" t="str">
        <f t="shared" si="0"/>
        <v>pass</v>
      </c>
      <c r="G22" s="80"/>
      <c r="H22" s="80"/>
    </row>
    <row r="23" spans="1:13" x14ac:dyDescent="0.2">
      <c r="C23" s="98"/>
      <c r="D23" s="98"/>
      <c r="E23" s="99"/>
      <c r="F23" s="100"/>
      <c r="G23" s="80"/>
      <c r="H23" s="80"/>
    </row>
    <row r="24" spans="1:13" x14ac:dyDescent="0.2">
      <c r="A24" s="60" t="s">
        <v>90</v>
      </c>
      <c r="F24" s="80"/>
      <c r="G24" s="80"/>
      <c r="H24" s="60" t="s">
        <v>91</v>
      </c>
    </row>
    <row r="25" spans="1:13" x14ac:dyDescent="0.2">
      <c r="B25" s="70" t="s">
        <v>3</v>
      </c>
      <c r="C25" s="71" t="s">
        <v>1</v>
      </c>
      <c r="D25" s="71" t="s">
        <v>2</v>
      </c>
      <c r="E25" s="76" t="s">
        <v>18</v>
      </c>
      <c r="F25" s="77" t="s">
        <v>15</v>
      </c>
      <c r="G25" s="80"/>
      <c r="H25" s="80"/>
      <c r="I25" s="70" t="s">
        <v>3</v>
      </c>
      <c r="J25" s="71" t="s">
        <v>1</v>
      </c>
      <c r="K25" s="81" t="s">
        <v>2</v>
      </c>
      <c r="L25" s="81" t="s">
        <v>18</v>
      </c>
      <c r="M25" s="77" t="s">
        <v>15</v>
      </c>
    </row>
    <row r="26" spans="1:13" x14ac:dyDescent="0.2">
      <c r="B26" s="86" t="str">
        <f>'Table 3-1'!L5</f>
        <v>L100AO</v>
      </c>
      <c r="C26" s="73">
        <f>'Table 3-1'!U5</f>
        <v>55.151975570450261</v>
      </c>
      <c r="D26" s="73">
        <f>'Table 3-1'!V5</f>
        <v>39.340000000000003</v>
      </c>
      <c r="E26" s="57"/>
      <c r="F26" s="78" t="str">
        <f>IF(E26&gt;=D26,IF(E26&lt;=C26,"pass","fail"),"fail")</f>
        <v>fail</v>
      </c>
      <c r="G26" s="80"/>
      <c r="H26" s="80"/>
      <c r="I26" s="72" t="str">
        <f>'Table 3-2'!L5</f>
        <v>L110AO-L100AO</v>
      </c>
      <c r="J26" s="73">
        <f>'Table 3-2'!U5</f>
        <v>4.49</v>
      </c>
      <c r="K26" s="82">
        <f>'Table 3-2'!V5</f>
        <v>-3.73</v>
      </c>
      <c r="L26" s="82">
        <f>E27-E26</f>
        <v>0</v>
      </c>
      <c r="M26" s="78" t="str">
        <f t="shared" ref="M26:M35" si="2">IF(L26&gt;=K26,IF(L26&lt;=J26,"pass","fail"),"fail")</f>
        <v>pass</v>
      </c>
    </row>
    <row r="27" spans="1:13" x14ac:dyDescent="0.2">
      <c r="B27" s="86" t="str">
        <f>'Table 3-1'!L6</f>
        <v>L110AO</v>
      </c>
      <c r="C27" s="73">
        <f>'Table 3-1'!U6</f>
        <v>55.645577129959868</v>
      </c>
      <c r="D27" s="73">
        <f>'Table 3-1'!V6</f>
        <v>39.61</v>
      </c>
      <c r="E27" s="57"/>
      <c r="F27" s="78" t="str">
        <f t="shared" ref="F27:F36" si="3">IF(E27&gt;=D27,IF(E27&lt;=C27,"pass","fail"),"fail")</f>
        <v>fail</v>
      </c>
      <c r="G27" s="80"/>
      <c r="H27" s="80"/>
      <c r="I27" s="72" t="str">
        <f>'Table 3-2'!L6</f>
        <v>L120AO-L100AO</v>
      </c>
      <c r="J27" s="73">
        <f>'Table 3-2'!U6</f>
        <v>2.77</v>
      </c>
      <c r="K27" s="82">
        <f>'Table 3-2'!V6</f>
        <v>-6.8900000000000006</v>
      </c>
      <c r="L27" s="82">
        <f>E28-E26</f>
        <v>0</v>
      </c>
      <c r="M27" s="78" t="str">
        <f t="shared" si="2"/>
        <v>pass</v>
      </c>
    </row>
    <row r="28" spans="1:13" x14ac:dyDescent="0.2">
      <c r="B28" s="86" t="str">
        <f>'Table 3-1'!L7</f>
        <v>L120AO</v>
      </c>
      <c r="C28" s="73">
        <f>'Table 3-1'!U7</f>
        <v>51.57</v>
      </c>
      <c r="D28" s="73">
        <f>'Table 3-1'!V7</f>
        <v>38.11</v>
      </c>
      <c r="E28" s="59"/>
      <c r="F28" s="88" t="str">
        <f t="shared" si="3"/>
        <v>fail</v>
      </c>
      <c r="G28" s="80"/>
      <c r="H28" s="80"/>
      <c r="I28" s="72" t="str">
        <f>'Table 3-2'!L7</f>
        <v>L130AO-L100AO</v>
      </c>
      <c r="J28" s="73">
        <f>'Table 3-2'!U7</f>
        <v>-10.24</v>
      </c>
      <c r="K28" s="82">
        <f>'Table 3-2'!V7</f>
        <v>-20.76</v>
      </c>
      <c r="L28" s="82">
        <f>E29-E26</f>
        <v>0</v>
      </c>
      <c r="M28" s="78" t="str">
        <f t="shared" si="2"/>
        <v>fail</v>
      </c>
    </row>
    <row r="29" spans="1:13" x14ac:dyDescent="0.2">
      <c r="B29" s="86" t="str">
        <f>'Table 3-1'!L8</f>
        <v>L130AO</v>
      </c>
      <c r="C29" s="73">
        <f>'Table 3-1'!U8</f>
        <v>38.46</v>
      </c>
      <c r="D29" s="73">
        <f>'Table 3-1'!V8</f>
        <v>25.1</v>
      </c>
      <c r="E29" s="57"/>
      <c r="F29" s="78" t="str">
        <f t="shared" si="3"/>
        <v>fail</v>
      </c>
      <c r="G29" s="80"/>
      <c r="H29" s="80"/>
      <c r="I29" s="72" t="str">
        <f>'Table 3-2'!L8</f>
        <v>L140AO-L100AO</v>
      </c>
      <c r="J29" s="73">
        <f>'Table 3-2'!U8</f>
        <v>-22.79</v>
      </c>
      <c r="K29" s="82">
        <f>'Table 3-2'!V8</f>
        <v>-34.56</v>
      </c>
      <c r="L29" s="82">
        <f>E30-E26</f>
        <v>0</v>
      </c>
      <c r="M29" s="78" t="str">
        <f t="shared" si="2"/>
        <v>fail</v>
      </c>
    </row>
    <row r="30" spans="1:13" x14ac:dyDescent="0.2">
      <c r="B30" s="86" t="str">
        <f>'Table 3-1'!L9</f>
        <v>L140AO</v>
      </c>
      <c r="C30" s="73">
        <f>'Table 3-1'!U9</f>
        <v>24.75</v>
      </c>
      <c r="D30" s="73">
        <f>'Table 3-1'!V9</f>
        <v>12.55</v>
      </c>
      <c r="E30" s="57"/>
      <c r="F30" s="78" t="str">
        <f t="shared" si="3"/>
        <v>fail</v>
      </c>
      <c r="G30" s="80"/>
      <c r="H30" s="80"/>
      <c r="I30" s="72" t="str">
        <f>'Table 3-2'!L9</f>
        <v>L150AO-L100AO</v>
      </c>
      <c r="J30" s="73">
        <f>'Table 3-2'!U9</f>
        <v>13.53</v>
      </c>
      <c r="K30" s="82">
        <f>'Table 3-2'!V9</f>
        <v>3.6100000000000003</v>
      </c>
      <c r="L30" s="82">
        <f>E31-E26</f>
        <v>0</v>
      </c>
      <c r="M30" s="78" t="str">
        <f t="shared" si="2"/>
        <v>fail</v>
      </c>
    </row>
    <row r="31" spans="1:13" x14ac:dyDescent="0.2">
      <c r="B31" s="86" t="str">
        <f>'Table 3-1'!L10</f>
        <v>L150AO</v>
      </c>
      <c r="C31" s="73">
        <f>'Table 3-1'!U10</f>
        <v>65.617168088849184</v>
      </c>
      <c r="D31" s="73">
        <f>'Table 3-1'!V10</f>
        <v>46.53616524448416</v>
      </c>
      <c r="E31" s="57"/>
      <c r="F31" s="78" t="str">
        <f t="shared" si="3"/>
        <v>fail</v>
      </c>
      <c r="G31" s="80"/>
      <c r="H31" s="80"/>
      <c r="I31" s="72" t="str">
        <f>'Table 3-2'!L10</f>
        <v>L155AO-L150AO</v>
      </c>
      <c r="J31" s="73">
        <f>'Table 3-2'!U10</f>
        <v>-3.42</v>
      </c>
      <c r="K31" s="82">
        <f>'Table 3-2'!V10</f>
        <v>-16.21</v>
      </c>
      <c r="L31" s="82">
        <f>E32-E31</f>
        <v>0</v>
      </c>
      <c r="M31" s="78" t="str">
        <f t="shared" si="2"/>
        <v>fail</v>
      </c>
    </row>
    <row r="32" spans="1:13" x14ac:dyDescent="0.2">
      <c r="B32" s="86" t="str">
        <f>'Table 3-1'!L11</f>
        <v>L155AO</v>
      </c>
      <c r="C32" s="73">
        <f>'Table 3-1'!U11</f>
        <v>53.2</v>
      </c>
      <c r="D32" s="73">
        <f>'Table 3-1'!V11</f>
        <v>39.53</v>
      </c>
      <c r="E32" s="57"/>
      <c r="F32" s="78" t="str">
        <f t="shared" si="3"/>
        <v>fail</v>
      </c>
      <c r="G32" s="80"/>
      <c r="H32" s="80"/>
      <c r="I32" s="72" t="str">
        <f>'Table 3-2'!L11</f>
        <v>L160AO-L100AO</v>
      </c>
      <c r="J32" s="73">
        <f>'Table 3-2'!U11</f>
        <v>7.68</v>
      </c>
      <c r="K32" s="82">
        <f>'Table 3-2'!V11</f>
        <v>-0.69</v>
      </c>
      <c r="L32" s="82">
        <f>E33-E26</f>
        <v>0</v>
      </c>
      <c r="M32" s="78" t="str">
        <f t="shared" si="2"/>
        <v>pass</v>
      </c>
    </row>
    <row r="33" spans="2:13" x14ac:dyDescent="0.2">
      <c r="B33" s="86" t="str">
        <f>'Table 3-1'!L12</f>
        <v>L160AO</v>
      </c>
      <c r="C33" s="73">
        <f>'Table 3-1'!U12</f>
        <v>58.895512625375403</v>
      </c>
      <c r="D33" s="73">
        <f>'Table 3-1'!V12</f>
        <v>42.65</v>
      </c>
      <c r="E33" s="57"/>
      <c r="F33" s="78" t="str">
        <f t="shared" si="3"/>
        <v>fail</v>
      </c>
      <c r="G33" s="80"/>
      <c r="H33" s="80"/>
      <c r="I33" s="72" t="str">
        <f>'Table 3-2'!L12</f>
        <v>L170AO-L100AO</v>
      </c>
      <c r="J33" s="73">
        <f>'Table 3-2'!U12</f>
        <v>-6.3900000000000006</v>
      </c>
      <c r="K33" s="82">
        <f>'Table 3-2'!V12</f>
        <v>-17.759999999999998</v>
      </c>
      <c r="L33" s="82">
        <f>E34-E26</f>
        <v>0</v>
      </c>
      <c r="M33" s="78" t="str">
        <f t="shared" si="2"/>
        <v>fail</v>
      </c>
    </row>
    <row r="34" spans="2:13" x14ac:dyDescent="0.2">
      <c r="B34" s="86" t="str">
        <f>'Table 3-1'!L13</f>
        <v>L170AO</v>
      </c>
      <c r="C34" s="73">
        <f>'Table 3-1'!U13</f>
        <v>40.630000000000003</v>
      </c>
      <c r="D34" s="73">
        <f>'Table 3-1'!V13</f>
        <v>28.950000000000003</v>
      </c>
      <c r="E34" s="57"/>
      <c r="F34" s="78" t="str">
        <f t="shared" si="3"/>
        <v>fail</v>
      </c>
      <c r="G34" s="80"/>
      <c r="H34" s="80"/>
      <c r="I34" s="72" t="str">
        <f>'Table 3-2'!L13</f>
        <v>L200AO-L100AO</v>
      </c>
      <c r="J34" s="73">
        <f>'Table 3-2'!U13</f>
        <v>10.77</v>
      </c>
      <c r="K34" s="82">
        <f>'Table 3-2'!V13</f>
        <v>-1.5899999999999999</v>
      </c>
      <c r="L34" s="82">
        <f>E35-E26</f>
        <v>0</v>
      </c>
      <c r="M34" s="78" t="str">
        <f t="shared" si="2"/>
        <v>pass</v>
      </c>
    </row>
    <row r="35" spans="2:13" x14ac:dyDescent="0.2">
      <c r="B35" s="86" t="str">
        <f>'Table 3-1'!L14</f>
        <v>L200AO</v>
      </c>
      <c r="C35" s="73">
        <f>'Table 3-1'!U14</f>
        <v>63.082023272840821</v>
      </c>
      <c r="D35" s="73">
        <f>'Table 3-1'!V14</f>
        <v>40.811310060492495</v>
      </c>
      <c r="E35" s="57"/>
      <c r="F35" s="78" t="str">
        <f t="shared" si="3"/>
        <v>fail</v>
      </c>
      <c r="G35" s="80"/>
      <c r="H35" s="80"/>
      <c r="I35" s="74" t="str">
        <f>'Table 3-2'!L14</f>
        <v>L202AO-L200AO</v>
      </c>
      <c r="J35" s="75">
        <f>'Table 3-2'!U14</f>
        <v>13.49</v>
      </c>
      <c r="K35" s="84">
        <f>'Table 3-2'!V14</f>
        <v>1.0599999999999996</v>
      </c>
      <c r="L35" s="84">
        <f>E35-E36</f>
        <v>0</v>
      </c>
      <c r="M35" s="79" t="str">
        <f t="shared" si="2"/>
        <v>fail</v>
      </c>
    </row>
    <row r="36" spans="2:13" x14ac:dyDescent="0.2">
      <c r="B36" s="87" t="str">
        <f>'Table 3-1'!L15</f>
        <v>L202AO</v>
      </c>
      <c r="C36" s="75">
        <f>'Table 3-1'!U15</f>
        <v>53.108478689494845</v>
      </c>
      <c r="D36" s="75">
        <f>'Table 3-1'!V15</f>
        <v>36.511521310505159</v>
      </c>
      <c r="E36" s="58"/>
      <c r="F36" s="79" t="str">
        <f t="shared" si="3"/>
        <v>fail</v>
      </c>
      <c r="G36" s="89"/>
      <c r="H36" s="89"/>
    </row>
    <row r="37" spans="2:13" x14ac:dyDescent="0.2">
      <c r="E37" s="99"/>
    </row>
  </sheetData>
  <sheetProtection algorithmName="SHA-512" hashValue="XCKGXbwtuDppOWHYHrWrYRsOTCXCRPw07Hv9M/EDQc0D49xmg6FBkhauI4ZXc21b750/bdxZdk9bhfxS4qhyig==" saltValue="Dwo1LscykZYHUSDcC/pTlA==" spinCount="100000" sheet="1" objects="1" scenarios="1"/>
  <mergeCells count="1">
    <mergeCell ref="I1:K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9" sqref="B39"/>
    </sheetView>
  </sheetViews>
  <sheetFormatPr defaultRowHeight="12.75" x14ac:dyDescent="0.2"/>
  <sheetData>
    <row r="1" spans="1:9" x14ac:dyDescent="0.2">
      <c r="A1" s="3" t="s">
        <v>16</v>
      </c>
    </row>
    <row r="2" spans="1:9" x14ac:dyDescent="0.2">
      <c r="A2" s="3"/>
    </row>
    <row r="3" spans="1:9" x14ac:dyDescent="0.2">
      <c r="A3" t="s">
        <v>14</v>
      </c>
      <c r="B3" s="2" t="str">
        <f>Results!$B8</f>
        <v>L100AO</v>
      </c>
      <c r="C3" s="2" t="str">
        <f>Results!$B9</f>
        <v>L110AO</v>
      </c>
      <c r="D3" s="2" t="str">
        <f>Results!$B10</f>
        <v>L120AO</v>
      </c>
      <c r="E3" s="2" t="str">
        <f>Results!$B11</f>
        <v>L130AO</v>
      </c>
      <c r="F3" s="2" t="str">
        <f>Results!$B12</f>
        <v>L140AO</v>
      </c>
      <c r="G3" s="2" t="str">
        <f>Results!$B13</f>
        <v>L150AO</v>
      </c>
      <c r="H3" s="2" t="str">
        <f>Results!$B14</f>
        <v>L155AO</v>
      </c>
      <c r="I3" s="2" t="str">
        <f>Results!$B15</f>
        <v>L160AO</v>
      </c>
    </row>
    <row r="4" spans="1:9" x14ac:dyDescent="0.2">
      <c r="A4" s="2" t="s">
        <v>4</v>
      </c>
      <c r="B4" s="52">
        <f>Results!$C8</f>
        <v>10.559999999999999</v>
      </c>
      <c r="C4" s="52">
        <f>Results!$C9</f>
        <v>14.71</v>
      </c>
      <c r="D4" s="52">
        <f>Results!$C10</f>
        <v>8.57</v>
      </c>
      <c r="E4" s="52">
        <f>Results!$C11</f>
        <v>7.8599999999999994</v>
      </c>
      <c r="F4" s="52">
        <f>Results!$C12</f>
        <v>8.34</v>
      </c>
      <c r="G4" s="52">
        <f>Results!$C13</f>
        <v>9.5500000000000007</v>
      </c>
      <c r="H4" s="52">
        <f>Results!$C14</f>
        <v>9.9499999999999993</v>
      </c>
      <c r="I4" s="52">
        <f>Results!$C15</f>
        <v>10.71</v>
      </c>
    </row>
    <row r="5" spans="1:9" x14ac:dyDescent="0.2">
      <c r="A5" s="2" t="s">
        <v>5</v>
      </c>
      <c r="B5" s="52">
        <f>Results!$D8</f>
        <v>1.54</v>
      </c>
      <c r="C5" s="52">
        <f>Results!$D9</f>
        <v>5.5399999999999991</v>
      </c>
      <c r="D5" s="52">
        <f>Results!$D10</f>
        <v>-0.43999999999999995</v>
      </c>
      <c r="E5" s="52">
        <f>Results!$D11</f>
        <v>-0.48</v>
      </c>
      <c r="F5" s="52">
        <f>Results!$D12</f>
        <v>-4.9999999999999822E-2</v>
      </c>
      <c r="G5" s="52">
        <f>Results!$D13</f>
        <v>0.37000000000000011</v>
      </c>
      <c r="H5" s="52">
        <f>Results!$D14</f>
        <v>0.78000000000000025</v>
      </c>
      <c r="I5" s="52">
        <f>Results!$D15</f>
        <v>1.7400000000000002</v>
      </c>
    </row>
    <row r="6" spans="1:9" x14ac:dyDescent="0.2">
      <c r="A6" s="2" t="s">
        <v>6</v>
      </c>
      <c r="B6" s="1">
        <f>(B4+B5)/2</f>
        <v>6.0499999999999989</v>
      </c>
      <c r="C6" s="1">
        <f t="shared" ref="C6:I6" si="0">(C4+C5)/2</f>
        <v>10.125</v>
      </c>
      <c r="D6" s="1">
        <f t="shared" si="0"/>
        <v>4.0650000000000004</v>
      </c>
      <c r="E6" s="1">
        <f t="shared" si="0"/>
        <v>3.6899999999999995</v>
      </c>
      <c r="F6" s="1">
        <f t="shared" si="0"/>
        <v>4.1449999999999996</v>
      </c>
      <c r="G6" s="1">
        <f t="shared" si="0"/>
        <v>4.9600000000000009</v>
      </c>
      <c r="H6" s="1">
        <f t="shared" si="0"/>
        <v>5.3650000000000002</v>
      </c>
      <c r="I6" s="1">
        <f t="shared" si="0"/>
        <v>6.2250000000000005</v>
      </c>
    </row>
    <row r="7" spans="1:9" x14ac:dyDescent="0.2">
      <c r="A7" s="2" t="s">
        <v>39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">
      <c r="A9" t="s">
        <v>7</v>
      </c>
      <c r="B9" s="2" t="str">
        <f>Results!$B16</f>
        <v>L170AO</v>
      </c>
      <c r="C9" s="2" t="str">
        <f>Results!$B17</f>
        <v>L200AO</v>
      </c>
      <c r="D9" s="2" t="str">
        <f>Results!$B18</f>
        <v>L202AO</v>
      </c>
      <c r="E9" s="2" t="str">
        <f>Results!$B19</f>
        <v>L302XO</v>
      </c>
      <c r="F9" s="2" t="str">
        <f>Results!$B20</f>
        <v>L304XO</v>
      </c>
      <c r="G9" s="2" t="str">
        <f>Results!$B21</f>
        <v>L322XO</v>
      </c>
      <c r="H9" s="2" t="str">
        <f>Results!$B22</f>
        <v>L324XO</v>
      </c>
    </row>
    <row r="10" spans="1:9" x14ac:dyDescent="0.2">
      <c r="A10" s="2" t="s">
        <v>4</v>
      </c>
      <c r="B10" s="52">
        <f>Results!$C16</f>
        <v>14.37</v>
      </c>
      <c r="C10" s="52">
        <f>Results!$C17</f>
        <v>25.55</v>
      </c>
      <c r="D10" s="52">
        <f>Results!$C18</f>
        <v>26.24</v>
      </c>
      <c r="E10" s="52">
        <f>Results!$C19</f>
        <v>12.09</v>
      </c>
      <c r="F10" s="52">
        <f>Results!$C20</f>
        <v>10.36</v>
      </c>
      <c r="G10" s="52">
        <f>Results!$C21</f>
        <v>14.82</v>
      </c>
      <c r="H10" s="52">
        <f>Results!$C22</f>
        <v>10.15</v>
      </c>
    </row>
    <row r="11" spans="1:9" x14ac:dyDescent="0.2">
      <c r="A11" s="2" t="s">
        <v>5</v>
      </c>
      <c r="B11" s="52">
        <f>Results!$D16</f>
        <v>4.7799999999999994</v>
      </c>
      <c r="C11" s="52">
        <f>Results!$D17</f>
        <v>13.41</v>
      </c>
      <c r="D11" s="52">
        <f>Results!$D18</f>
        <v>13.870000000000001</v>
      </c>
      <c r="E11" s="52">
        <f>Results!$D19</f>
        <v>-4.0000000000000036E-2</v>
      </c>
      <c r="F11" s="52">
        <f>Results!$D20</f>
        <v>-0.9700000000000002</v>
      </c>
      <c r="G11" s="52">
        <f>Results!$D21</f>
        <v>-0.25</v>
      </c>
      <c r="H11" s="52">
        <f>Results!$D22</f>
        <v>-1.87</v>
      </c>
    </row>
    <row r="12" spans="1:9" x14ac:dyDescent="0.2">
      <c r="A12" s="2" t="s">
        <v>6</v>
      </c>
      <c r="B12" s="1">
        <f t="shared" ref="B12:H12" si="1">(B10+B11)/2</f>
        <v>9.5749999999999993</v>
      </c>
      <c r="C12" s="1">
        <f t="shared" si="1"/>
        <v>19.48</v>
      </c>
      <c r="D12" s="1">
        <f t="shared" si="1"/>
        <v>20.055</v>
      </c>
      <c r="E12" s="1">
        <f t="shared" si="1"/>
        <v>6.0250000000000004</v>
      </c>
      <c r="F12" s="1">
        <f t="shared" si="1"/>
        <v>4.6949999999999994</v>
      </c>
      <c r="G12" s="1">
        <f t="shared" si="1"/>
        <v>7.2850000000000001</v>
      </c>
      <c r="H12" s="1">
        <f t="shared" si="1"/>
        <v>4.1400000000000006</v>
      </c>
    </row>
    <row r="13" spans="1:9" x14ac:dyDescent="0.2">
      <c r="A13" s="2" t="s">
        <v>39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">
      <c r="A15" t="s">
        <v>8</v>
      </c>
      <c r="B15" s="5" t="str">
        <f>Results!$I8</f>
        <v>L110AO-L100AO</v>
      </c>
      <c r="C15" s="5" t="str">
        <f>Results!$I9</f>
        <v>L120AO-L100AO</v>
      </c>
      <c r="D15" s="5" t="str">
        <f>Results!$I10</f>
        <v>L130AO-L100AO</v>
      </c>
      <c r="E15" s="5" t="str">
        <f>Results!$I11</f>
        <v>L140AO-L100AO</v>
      </c>
      <c r="F15" s="5" t="str">
        <f>Results!$I12</f>
        <v>L150AO-L100AO</v>
      </c>
      <c r="G15" s="5" t="str">
        <f>Results!$I13</f>
        <v>L155AO-L100AO</v>
      </c>
      <c r="H15" s="5" t="str">
        <f>Results!$I14</f>
        <v>L160AO-L100AO</v>
      </c>
    </row>
    <row r="16" spans="1:9" x14ac:dyDescent="0.2">
      <c r="A16" s="2" t="s">
        <v>4</v>
      </c>
      <c r="B16" s="1">
        <f>Results!$J8</f>
        <v>8.15</v>
      </c>
      <c r="C16" s="1">
        <f>Results!$J9</f>
        <v>2.3899999999999997</v>
      </c>
      <c r="D16" s="1">
        <f>Results!$J10</f>
        <v>2.15</v>
      </c>
      <c r="E16" s="1">
        <f>Results!$J11</f>
        <v>2.52</v>
      </c>
      <c r="F16" s="1">
        <f>Results!$J12</f>
        <v>3.2</v>
      </c>
      <c r="G16" s="1">
        <f>Results!$J13</f>
        <v>4.41</v>
      </c>
      <c r="H16" s="1">
        <f>Results!$J14</f>
        <v>4.28</v>
      </c>
    </row>
    <row r="17" spans="1:12" x14ac:dyDescent="0.2">
      <c r="A17" s="2" t="s">
        <v>5</v>
      </c>
      <c r="B17" s="1">
        <f>Results!$K8</f>
        <v>-4.9999999999999822E-2</v>
      </c>
      <c r="C17" s="1">
        <f>Results!$K9</f>
        <v>-5.99</v>
      </c>
      <c r="D17" s="1">
        <f>Results!$K10</f>
        <v>-6.7</v>
      </c>
      <c r="E17" s="1">
        <f>Results!$K11</f>
        <v>-6.2200000000000006</v>
      </c>
      <c r="F17" s="1">
        <f>Results!$K12</f>
        <v>-5.17</v>
      </c>
      <c r="G17" s="1">
        <f>Results!$K13</f>
        <v>-3.69</v>
      </c>
      <c r="H17" s="1">
        <f>Results!$K14</f>
        <v>-3.85</v>
      </c>
    </row>
    <row r="18" spans="1:12" x14ac:dyDescent="0.2">
      <c r="A18" s="2" t="s">
        <v>6</v>
      </c>
      <c r="B18" s="1">
        <f t="shared" ref="B18:H18" si="2">(B16+B17)/2</f>
        <v>4.0500000000000007</v>
      </c>
      <c r="C18" s="1">
        <f t="shared" si="2"/>
        <v>-1.8000000000000003</v>
      </c>
      <c r="D18" s="1">
        <f t="shared" si="2"/>
        <v>-2.2750000000000004</v>
      </c>
      <c r="E18" s="1">
        <f t="shared" si="2"/>
        <v>-1.8500000000000003</v>
      </c>
      <c r="F18" s="1">
        <f t="shared" si="2"/>
        <v>-0.98499999999999988</v>
      </c>
      <c r="G18" s="1">
        <f t="shared" si="2"/>
        <v>0.3600000000000001</v>
      </c>
      <c r="H18" s="1">
        <f t="shared" si="2"/>
        <v>0.21500000000000008</v>
      </c>
    </row>
    <row r="19" spans="1:12" x14ac:dyDescent="0.2">
      <c r="A19" s="2" t="s">
        <v>39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">
      <c r="A21" t="s">
        <v>9</v>
      </c>
      <c r="B21" s="5" t="str">
        <f>Results!$I15</f>
        <v>L170AO-L100AO</v>
      </c>
      <c r="C21" s="5" t="str">
        <f>Results!$I16</f>
        <v>L200AO-L100AO</v>
      </c>
      <c r="D21" s="5" t="str">
        <f>Results!$I17</f>
        <v>L202AO-L200AO</v>
      </c>
      <c r="E21" s="5" t="str">
        <f>Results!$I18</f>
        <v>L302XO-L100AO</v>
      </c>
      <c r="F21" s="5" t="str">
        <f>Results!$I19</f>
        <v>L302XO-L304XO</v>
      </c>
      <c r="G21" s="5" t="str">
        <f>Results!$I20</f>
        <v>L322XO-L100AO</v>
      </c>
      <c r="H21" s="5" t="str">
        <f>Results!$I21</f>
        <v>L322XO-L324XO</v>
      </c>
    </row>
    <row r="22" spans="1:12" x14ac:dyDescent="0.2">
      <c r="A22" s="2" t="s">
        <v>4</v>
      </c>
      <c r="B22" s="1">
        <f>Results!$J15</f>
        <v>8.11</v>
      </c>
      <c r="C22" s="1">
        <f>Results!$J16</f>
        <v>18.990000000000002</v>
      </c>
      <c r="D22" s="1">
        <f>Results!$J17</f>
        <v>4.82</v>
      </c>
      <c r="E22" s="1">
        <f>Results!$J18</f>
        <v>5.6</v>
      </c>
      <c r="F22" s="1">
        <f>Results!$J19</f>
        <v>5.73</v>
      </c>
      <c r="G22" s="1">
        <f>Results!$J20</f>
        <v>8.26</v>
      </c>
      <c r="H22" s="1">
        <f>Results!$J21</f>
        <v>8.67</v>
      </c>
    </row>
    <row r="23" spans="1:12" x14ac:dyDescent="0.2">
      <c r="A23" s="2" t="s">
        <v>5</v>
      </c>
      <c r="B23" s="1">
        <f>Results!$K15</f>
        <v>-0.81</v>
      </c>
      <c r="C23" s="1">
        <f>Results!$K16</f>
        <v>7.8100000000000005</v>
      </c>
      <c r="D23" s="1">
        <f>Results!$K17</f>
        <v>-3.5300000000000002</v>
      </c>
      <c r="E23" s="1">
        <f>Results!$K18</f>
        <v>-6.6</v>
      </c>
      <c r="F23" s="1">
        <f>Results!$K19</f>
        <v>-3.18</v>
      </c>
      <c r="G23" s="1">
        <f>Results!$K20</f>
        <v>-6.12</v>
      </c>
      <c r="H23" s="1">
        <f>Results!$K21</f>
        <v>-2.65</v>
      </c>
    </row>
    <row r="24" spans="1:12" x14ac:dyDescent="0.2">
      <c r="A24" s="2" t="s">
        <v>6</v>
      </c>
      <c r="B24" s="1">
        <f t="shared" ref="B24:H24" si="3">(B22+B23)/2</f>
        <v>3.6499999999999995</v>
      </c>
      <c r="C24" s="1">
        <f t="shared" si="3"/>
        <v>13.400000000000002</v>
      </c>
      <c r="D24" s="1">
        <f t="shared" si="3"/>
        <v>0.64500000000000002</v>
      </c>
      <c r="E24" s="1">
        <f t="shared" si="3"/>
        <v>-0.5</v>
      </c>
      <c r="F24" s="4">
        <f t="shared" si="3"/>
        <v>1.2750000000000001</v>
      </c>
      <c r="G24" s="1">
        <f t="shared" si="3"/>
        <v>1.0699999999999998</v>
      </c>
      <c r="H24" s="4">
        <f t="shared" si="3"/>
        <v>3.01</v>
      </c>
    </row>
    <row r="25" spans="1:12" x14ac:dyDescent="0.2">
      <c r="A25" s="2" t="s">
        <v>39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">
      <c r="A27" t="s">
        <v>10</v>
      </c>
      <c r="B27" s="2" t="str">
        <f>Results!$B26</f>
        <v>L100AO</v>
      </c>
      <c r="C27" s="2" t="str">
        <f>Results!$B27</f>
        <v>L110AO</v>
      </c>
      <c r="D27" s="2" t="str">
        <f>Results!$B28</f>
        <v>L120AO</v>
      </c>
      <c r="E27" s="2" t="str">
        <f>Results!$B29</f>
        <v>L130AO</v>
      </c>
      <c r="F27" s="2" t="str">
        <f>Results!$B30</f>
        <v>L140AO</v>
      </c>
      <c r="G27" s="2" t="str">
        <f>Results!$B31</f>
        <v>L150AO</v>
      </c>
    </row>
    <row r="28" spans="1:12" x14ac:dyDescent="0.2">
      <c r="A28" s="2" t="s">
        <v>4</v>
      </c>
      <c r="B28" s="1">
        <f>Results!$C26</f>
        <v>55.151975570450261</v>
      </c>
      <c r="C28" s="1">
        <f>Results!$C27</f>
        <v>55.645577129959868</v>
      </c>
      <c r="D28" s="1">
        <f>Results!$C28</f>
        <v>51.57</v>
      </c>
      <c r="E28" s="1">
        <f>Results!$C29</f>
        <v>38.46</v>
      </c>
      <c r="F28" s="1">
        <f>Results!$C30</f>
        <v>24.75</v>
      </c>
      <c r="G28" s="1">
        <f>Results!$C31</f>
        <v>65.617168088849184</v>
      </c>
    </row>
    <row r="29" spans="1:12" x14ac:dyDescent="0.2">
      <c r="A29" s="2" t="s">
        <v>5</v>
      </c>
      <c r="B29" s="1">
        <f>Results!$D26</f>
        <v>39.340000000000003</v>
      </c>
      <c r="C29" s="1">
        <f>Results!$D27</f>
        <v>39.61</v>
      </c>
      <c r="D29" s="1">
        <f>Results!$D28</f>
        <v>38.11</v>
      </c>
      <c r="E29" s="1">
        <f>Results!$D29</f>
        <v>25.1</v>
      </c>
      <c r="F29" s="1">
        <f>Results!$D30</f>
        <v>12.55</v>
      </c>
      <c r="G29" s="1">
        <f>Results!$D31</f>
        <v>46.53616524448416</v>
      </c>
    </row>
    <row r="30" spans="1:12" x14ac:dyDescent="0.2">
      <c r="A30" s="2" t="s">
        <v>6</v>
      </c>
      <c r="B30" s="1">
        <f t="shared" ref="B30:G30" si="4">(B28+B29)/2</f>
        <v>47.245987785225132</v>
      </c>
      <c r="C30" s="1">
        <f t="shared" si="4"/>
        <v>47.627788564979937</v>
      </c>
      <c r="D30" s="1">
        <f t="shared" si="4"/>
        <v>44.84</v>
      </c>
      <c r="E30" s="1">
        <f t="shared" si="4"/>
        <v>31.78</v>
      </c>
      <c r="F30" s="1">
        <f t="shared" si="4"/>
        <v>18.649999999999999</v>
      </c>
      <c r="G30" s="1">
        <f t="shared" si="4"/>
        <v>56.076666666666668</v>
      </c>
    </row>
    <row r="31" spans="1:12" x14ac:dyDescent="0.2">
      <c r="A31" s="2" t="s">
        <v>39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t="s">
        <v>11</v>
      </c>
      <c r="B33" s="2" t="str">
        <f>Results!$B32</f>
        <v>L155AO</v>
      </c>
      <c r="C33" s="2" t="str">
        <f>Results!$B33</f>
        <v>L160AO</v>
      </c>
      <c r="D33" s="2" t="str">
        <f>Results!$B34</f>
        <v>L170AO</v>
      </c>
      <c r="E33" s="2" t="str">
        <f>Results!$B35</f>
        <v>L200AO</v>
      </c>
      <c r="F33" s="2" t="str">
        <f>Results!$B36</f>
        <v>L202AO</v>
      </c>
      <c r="G33" s="1"/>
      <c r="H33" s="1"/>
      <c r="I33" s="1"/>
      <c r="J33" s="1"/>
      <c r="K33" s="1"/>
      <c r="L33" s="4"/>
    </row>
    <row r="34" spans="1:12" x14ac:dyDescent="0.2">
      <c r="A34" s="2" t="s">
        <v>4</v>
      </c>
      <c r="B34" s="1">
        <f>Results!$C32</f>
        <v>53.2</v>
      </c>
      <c r="C34" s="1">
        <f>Results!$C33</f>
        <v>58.895512625375403</v>
      </c>
      <c r="D34" s="1">
        <f>Results!$C34</f>
        <v>40.630000000000003</v>
      </c>
      <c r="E34" s="1">
        <f>Results!$C35</f>
        <v>63.082023272840821</v>
      </c>
      <c r="F34" s="1">
        <f>Results!$C36</f>
        <v>53.108478689494845</v>
      </c>
      <c r="G34" s="1"/>
      <c r="H34" s="1"/>
      <c r="I34" s="1"/>
      <c r="J34" s="1"/>
      <c r="K34" s="1"/>
      <c r="L34" s="4"/>
    </row>
    <row r="35" spans="1:12" x14ac:dyDescent="0.2">
      <c r="A35" s="2" t="s">
        <v>5</v>
      </c>
      <c r="B35" s="1">
        <f>Results!$D32</f>
        <v>39.53</v>
      </c>
      <c r="C35" s="1">
        <f>Results!$D33</f>
        <v>42.65</v>
      </c>
      <c r="D35" s="1">
        <f>Results!$D34</f>
        <v>28.950000000000003</v>
      </c>
      <c r="E35" s="1">
        <f>Results!$D35</f>
        <v>40.811310060492495</v>
      </c>
      <c r="F35" s="1">
        <f>Results!$D36</f>
        <v>36.511521310505159</v>
      </c>
      <c r="G35" s="1"/>
      <c r="H35" s="1"/>
      <c r="I35" s="1"/>
      <c r="J35" s="1"/>
      <c r="K35" s="1"/>
      <c r="L35" s="4"/>
    </row>
    <row r="36" spans="1:12" x14ac:dyDescent="0.2">
      <c r="A36" s="2" t="s">
        <v>6</v>
      </c>
      <c r="B36" s="1">
        <f>(B34+B35)/2</f>
        <v>46.365000000000002</v>
      </c>
      <c r="C36" s="1">
        <f>(C34+C35)/2</f>
        <v>50.772756312687704</v>
      </c>
      <c r="D36" s="1">
        <f>(D34+D35)/2</f>
        <v>34.790000000000006</v>
      </c>
      <c r="E36" s="1">
        <f>(E34+E35)/2</f>
        <v>51.946666666666658</v>
      </c>
      <c r="F36" s="1">
        <f>(F34+F35)/2</f>
        <v>44.81</v>
      </c>
      <c r="G36" s="1"/>
      <c r="H36" s="1"/>
      <c r="I36" s="1"/>
      <c r="J36" s="1"/>
      <c r="K36" s="1"/>
      <c r="L36" s="4"/>
    </row>
    <row r="37" spans="1:12" x14ac:dyDescent="0.2">
      <c r="A37" s="2" t="s">
        <v>39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">
      <c r="A39" t="s">
        <v>12</v>
      </c>
      <c r="B39" s="2" t="str">
        <f>Results!$I26</f>
        <v>L110AO-L100AO</v>
      </c>
      <c r="C39" s="2" t="str">
        <f>Results!$I27</f>
        <v>L120AO-L100AO</v>
      </c>
      <c r="D39" s="2" t="str">
        <f>Results!$I28</f>
        <v>L130AO-L100AO</v>
      </c>
      <c r="E39" s="2" t="str">
        <f>Results!$I29</f>
        <v>L140AO-L100AO</v>
      </c>
      <c r="F39" s="2" t="str">
        <f>Results!$I30</f>
        <v>L150AO-L100AO</v>
      </c>
    </row>
    <row r="40" spans="1:12" x14ac:dyDescent="0.2">
      <c r="A40" s="2" t="s">
        <v>4</v>
      </c>
      <c r="B40" s="1">
        <f>Results!$J26</f>
        <v>4.49</v>
      </c>
      <c r="C40" s="1">
        <f>Results!$J27</f>
        <v>2.77</v>
      </c>
      <c r="D40" s="1">
        <f>Results!$J28</f>
        <v>-10.24</v>
      </c>
      <c r="E40" s="1">
        <f>Results!$J29</f>
        <v>-22.79</v>
      </c>
      <c r="F40" s="1">
        <f>Results!$J30</f>
        <v>13.53</v>
      </c>
    </row>
    <row r="41" spans="1:12" x14ac:dyDescent="0.2">
      <c r="A41" s="2" t="s">
        <v>5</v>
      </c>
      <c r="B41" s="1">
        <f>Results!$K26</f>
        <v>-3.73</v>
      </c>
      <c r="C41" s="1">
        <f>Results!$K27</f>
        <v>-6.8900000000000006</v>
      </c>
      <c r="D41" s="1">
        <f>Results!$K28</f>
        <v>-20.76</v>
      </c>
      <c r="E41" s="1">
        <f>Results!$K29</f>
        <v>-34.56</v>
      </c>
      <c r="F41" s="1">
        <f>Results!$K30</f>
        <v>3.6100000000000003</v>
      </c>
    </row>
    <row r="42" spans="1:12" x14ac:dyDescent="0.2">
      <c r="A42" s="2" t="s">
        <v>6</v>
      </c>
      <c r="B42" s="1">
        <f>(B40+B41)/2</f>
        <v>0.38000000000000012</v>
      </c>
      <c r="C42" s="1">
        <f>(C40+C41)/2</f>
        <v>-2.0600000000000005</v>
      </c>
      <c r="D42" s="1">
        <f>(D40+D41)/2</f>
        <v>-15.5</v>
      </c>
      <c r="E42" s="1">
        <f>(E40+E41)/2</f>
        <v>-28.675000000000001</v>
      </c>
      <c r="F42" s="1">
        <f>(F40+F41)/2</f>
        <v>8.57</v>
      </c>
    </row>
    <row r="43" spans="1:12" x14ac:dyDescent="0.2">
      <c r="A43" s="2" t="s">
        <v>39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">
      <c r="A45" t="s">
        <v>13</v>
      </c>
      <c r="B45" s="2" t="str">
        <f>Results!$I31</f>
        <v>L155AO-L150AO</v>
      </c>
      <c r="C45" s="2" t="str">
        <f>Results!$I32</f>
        <v>L160AO-L100AO</v>
      </c>
      <c r="D45" s="2" t="str">
        <f>Results!$I33</f>
        <v>L170AO-L100AO</v>
      </c>
      <c r="E45" s="2" t="str">
        <f>Results!$I34</f>
        <v>L200AO-L100AO</v>
      </c>
      <c r="F45" s="2" t="str">
        <f>Results!$I35</f>
        <v>L202AO-L200AO</v>
      </c>
    </row>
    <row r="46" spans="1:12" x14ac:dyDescent="0.2">
      <c r="A46" s="2" t="s">
        <v>4</v>
      </c>
      <c r="B46" s="1">
        <f>Results!$J31</f>
        <v>-3.42</v>
      </c>
      <c r="C46" s="1">
        <f>Results!$J32</f>
        <v>7.68</v>
      </c>
      <c r="D46" s="1">
        <f>Results!$J33</f>
        <v>-6.3900000000000006</v>
      </c>
      <c r="E46" s="1">
        <f>Results!$J34</f>
        <v>10.77</v>
      </c>
      <c r="F46" s="1">
        <f>Results!$J35</f>
        <v>13.49</v>
      </c>
    </row>
    <row r="47" spans="1:12" x14ac:dyDescent="0.2">
      <c r="A47" s="2" t="s">
        <v>5</v>
      </c>
      <c r="B47" s="1">
        <f>Results!$K31</f>
        <v>-16.21</v>
      </c>
      <c r="C47" s="1">
        <f>Results!$K32</f>
        <v>-0.69</v>
      </c>
      <c r="D47" s="1">
        <f>Results!$K33</f>
        <v>-17.759999999999998</v>
      </c>
      <c r="E47" s="1">
        <f>Results!$K34</f>
        <v>-1.5899999999999999</v>
      </c>
      <c r="F47" s="1">
        <f>Results!$K35</f>
        <v>1.0599999999999996</v>
      </c>
    </row>
    <row r="48" spans="1:12" x14ac:dyDescent="0.2">
      <c r="A48" s="2" t="s">
        <v>6</v>
      </c>
      <c r="B48" s="1">
        <f>(B46+B47)/2</f>
        <v>-9.8150000000000013</v>
      </c>
      <c r="C48" s="1">
        <f>(C46+C47)/2</f>
        <v>3.4950000000000001</v>
      </c>
      <c r="D48" s="1">
        <f>(D46+D47)/2</f>
        <v>-12.074999999999999</v>
      </c>
      <c r="E48" s="1">
        <f>(E46+E47)/2</f>
        <v>4.59</v>
      </c>
      <c r="F48" s="1">
        <f>(F46+F47)/2</f>
        <v>7.2750000000000004</v>
      </c>
    </row>
    <row r="49" spans="1:6" x14ac:dyDescent="0.2">
      <c r="A49" s="2" t="s">
        <v>39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BDDF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/>
  </sheetViews>
  <sheetFormatPr defaultRowHeight="12.75" x14ac:dyDescent="0.2"/>
  <sheetData>
    <row r="1" spans="1:22" ht="13.5" thickBot="1" x14ac:dyDescent="0.2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</row>
    <row r="2" spans="1:22" ht="13.5" thickTop="1" x14ac:dyDescent="0.2">
      <c r="A2" s="93" t="s">
        <v>86</v>
      </c>
      <c r="B2" s="94"/>
      <c r="C2" s="94"/>
      <c r="D2" s="94"/>
      <c r="E2" s="11"/>
      <c r="F2" s="10"/>
      <c r="G2" s="10"/>
      <c r="H2" s="10"/>
      <c r="I2" s="10"/>
      <c r="J2" s="11"/>
      <c r="K2" s="10"/>
      <c r="L2" s="93" t="s">
        <v>86</v>
      </c>
      <c r="M2" s="94"/>
      <c r="N2" s="94"/>
      <c r="O2" s="94"/>
      <c r="P2" s="12"/>
      <c r="Q2" s="13"/>
      <c r="R2" s="13"/>
      <c r="S2" s="13"/>
      <c r="T2" s="13"/>
      <c r="U2" s="12"/>
      <c r="V2" s="14"/>
    </row>
    <row r="3" spans="1:22" x14ac:dyDescent="0.2">
      <c r="A3" s="95" t="s">
        <v>22</v>
      </c>
      <c r="B3" s="96"/>
      <c r="C3" s="96"/>
      <c r="D3" s="15" t="s">
        <v>23</v>
      </c>
      <c r="E3" s="16"/>
      <c r="F3" s="15"/>
      <c r="G3" s="15"/>
      <c r="H3" s="15"/>
      <c r="I3" s="15">
        <v>2.92</v>
      </c>
      <c r="J3" s="17" t="s">
        <v>24</v>
      </c>
      <c r="K3" s="15"/>
      <c r="L3" s="95" t="s">
        <v>25</v>
      </c>
      <c r="M3" s="96"/>
      <c r="N3" s="96"/>
      <c r="O3" s="15" t="s">
        <v>23</v>
      </c>
      <c r="P3" s="18"/>
      <c r="Q3" s="19"/>
      <c r="R3" s="19"/>
      <c r="S3" s="19"/>
      <c r="T3" s="19"/>
      <c r="U3" s="17" t="s">
        <v>24</v>
      </c>
      <c r="V3" s="20"/>
    </row>
    <row r="4" spans="1:22" x14ac:dyDescent="0.2">
      <c r="A4" s="21" t="s">
        <v>26</v>
      </c>
      <c r="B4" s="22" t="s">
        <v>27</v>
      </c>
      <c r="C4" s="22" t="s">
        <v>28</v>
      </c>
      <c r="D4" s="22" t="s">
        <v>29</v>
      </c>
      <c r="E4" s="23" t="s">
        <v>30</v>
      </c>
      <c r="F4" s="24" t="s">
        <v>4</v>
      </c>
      <c r="G4" s="24" t="s">
        <v>5</v>
      </c>
      <c r="H4" s="24" t="s">
        <v>31</v>
      </c>
      <c r="I4" s="24" t="s">
        <v>32</v>
      </c>
      <c r="J4" s="25" t="s">
        <v>33</v>
      </c>
      <c r="K4" s="26" t="s">
        <v>34</v>
      </c>
      <c r="L4" s="27" t="s">
        <v>26</v>
      </c>
      <c r="M4" s="22" t="s">
        <v>27</v>
      </c>
      <c r="N4" s="22" t="s">
        <v>28</v>
      </c>
      <c r="O4" s="22" t="s">
        <v>29</v>
      </c>
      <c r="P4" s="23" t="s">
        <v>30</v>
      </c>
      <c r="Q4" s="24" t="s">
        <v>4</v>
      </c>
      <c r="R4" s="24" t="s">
        <v>5</v>
      </c>
      <c r="S4" s="24" t="s">
        <v>31</v>
      </c>
      <c r="T4" s="24" t="s">
        <v>32</v>
      </c>
      <c r="U4" s="25" t="s">
        <v>33</v>
      </c>
      <c r="V4" s="28" t="s">
        <v>34</v>
      </c>
    </row>
    <row r="5" spans="1:22" x14ac:dyDescent="0.2">
      <c r="A5" s="53" t="s">
        <v>40</v>
      </c>
      <c r="B5" s="54">
        <v>5.59</v>
      </c>
      <c r="C5" s="54">
        <v>5.54</v>
      </c>
      <c r="D5" s="54">
        <v>6.56</v>
      </c>
      <c r="E5" s="31">
        <f>AVERAGE($B5:$D5)</f>
        <v>5.8966666666666656</v>
      </c>
      <c r="F5" s="32">
        <f>MAX($B5:$D5)</f>
        <v>6.56</v>
      </c>
      <c r="G5" s="32">
        <f>MIN($B5:$D5)</f>
        <v>5.54</v>
      </c>
      <c r="H5" s="32">
        <f>STDEV($B5:$D5)</f>
        <v>0.57500724633115108</v>
      </c>
      <c r="I5" s="32">
        <f>$I$3*H5/2^0.5</f>
        <v>1.1872472474875084</v>
      </c>
      <c r="J5" s="31">
        <f>MAX(E5+I5,F5+4)</f>
        <v>10.559999999999999</v>
      </c>
      <c r="K5" s="33">
        <f>MIN(E5-I5,G5-4)</f>
        <v>1.54</v>
      </c>
      <c r="L5" s="53" t="s">
        <v>40</v>
      </c>
      <c r="M5" s="54">
        <v>43.34</v>
      </c>
      <c r="N5" s="54">
        <v>50.39</v>
      </c>
      <c r="O5" s="54">
        <v>48.81</v>
      </c>
      <c r="P5" s="31">
        <f>AVERAGE($M5:$O5)</f>
        <v>47.513333333333343</v>
      </c>
      <c r="Q5" s="32">
        <f>MAX($M5:$O5)</f>
        <v>50.39</v>
      </c>
      <c r="R5" s="32">
        <f>MIN($M5:$O5)</f>
        <v>43.34</v>
      </c>
      <c r="S5" s="32">
        <f>STDEV($M5:$O5)</f>
        <v>3.6995450170707915</v>
      </c>
      <c r="T5" s="35">
        <f>$I$3*S5/2^0.5</f>
        <v>7.6386422371169216</v>
      </c>
      <c r="U5" s="31">
        <f>MAX(P5+T5,Q5+4)</f>
        <v>55.151975570450261</v>
      </c>
      <c r="V5" s="33">
        <f>MIN(P5-T5,R5-4)</f>
        <v>39.340000000000003</v>
      </c>
    </row>
    <row r="6" spans="1:22" x14ac:dyDescent="0.2">
      <c r="A6" s="53" t="s">
        <v>41</v>
      </c>
      <c r="B6" s="54">
        <v>9.5399999999999991</v>
      </c>
      <c r="C6" s="54">
        <v>9.69</v>
      </c>
      <c r="D6" s="54">
        <v>10.71</v>
      </c>
      <c r="E6" s="36">
        <f t="shared" ref="E6:E27" si="0">AVERAGE($B6:$D6)</f>
        <v>9.9799999999999986</v>
      </c>
      <c r="F6" s="30">
        <f t="shared" ref="F6:F27" si="1">MAX($B6:$D6)</f>
        <v>10.71</v>
      </c>
      <c r="G6" s="30">
        <f t="shared" ref="G6:G27" si="2">MIN($B6:$D6)</f>
        <v>9.5399999999999991</v>
      </c>
      <c r="H6" s="30">
        <f t="shared" ref="H6:H27" si="3">STDEV($B6:$D6)</f>
        <v>0.63663176169588109</v>
      </c>
      <c r="I6" s="30">
        <f t="shared" ref="I6:I27" si="4">$I$3*H6/2^0.5</f>
        <v>1.3144865765765752</v>
      </c>
      <c r="J6" s="36">
        <f t="shared" ref="J6:J27" si="5">MAX(E6+I6,F6+4)</f>
        <v>14.71</v>
      </c>
      <c r="K6" s="37">
        <f t="shared" ref="K6:K27" si="6">MIN(E6-I6,G6-4)</f>
        <v>5.5399999999999991</v>
      </c>
      <c r="L6" s="53" t="s">
        <v>41</v>
      </c>
      <c r="M6" s="54">
        <v>43.61</v>
      </c>
      <c r="N6" s="54">
        <v>50.72</v>
      </c>
      <c r="O6" s="54">
        <v>49.3</v>
      </c>
      <c r="P6" s="36">
        <f t="shared" ref="P6:P15" si="7">AVERAGE($M6:$O6)</f>
        <v>47.876666666666665</v>
      </c>
      <c r="Q6" s="30">
        <f t="shared" ref="Q6:Q15" si="8">MAX($M6:$O6)</f>
        <v>50.72</v>
      </c>
      <c r="R6" s="30">
        <f t="shared" ref="R6:R15" si="9">MIN($M6:$O6)</f>
        <v>43.61</v>
      </c>
      <c r="S6" s="30">
        <f t="shared" ref="S6:S15" si="10">STDEV($M6:$O6)</f>
        <v>3.7626364870039373</v>
      </c>
      <c r="T6" s="38">
        <f t="shared" ref="T6:T15" si="11">$I$3*S6/2^0.5</f>
        <v>7.7689104632932056</v>
      </c>
      <c r="U6" s="36">
        <f t="shared" ref="U6:U15" si="12">MAX(P6+T6,Q6+4)</f>
        <v>55.645577129959868</v>
      </c>
      <c r="V6" s="37">
        <f t="shared" ref="V6:V15" si="13">MIN(P6-T6,R6-4)</f>
        <v>39.61</v>
      </c>
    </row>
    <row r="7" spans="1:22" x14ac:dyDescent="0.2">
      <c r="A7" s="53" t="s">
        <v>42</v>
      </c>
      <c r="B7" s="54">
        <v>3.99</v>
      </c>
      <c r="C7" s="54">
        <v>3.56</v>
      </c>
      <c r="D7" s="54">
        <v>4.57</v>
      </c>
      <c r="E7" s="36">
        <f t="shared" si="0"/>
        <v>4.04</v>
      </c>
      <c r="F7" s="30">
        <f t="shared" si="1"/>
        <v>4.57</v>
      </c>
      <c r="G7" s="30">
        <f t="shared" si="2"/>
        <v>3.56</v>
      </c>
      <c r="H7" s="30">
        <f t="shared" si="3"/>
        <v>0.50685303589896558</v>
      </c>
      <c r="I7" s="30">
        <f t="shared" si="4"/>
        <v>1.0465257187475097</v>
      </c>
      <c r="J7" s="36">
        <f t="shared" si="5"/>
        <v>8.57</v>
      </c>
      <c r="K7" s="37">
        <f t="shared" si="6"/>
        <v>-0.43999999999999995</v>
      </c>
      <c r="L7" s="53" t="s">
        <v>42</v>
      </c>
      <c r="M7" s="54">
        <v>42.11</v>
      </c>
      <c r="N7" s="54">
        <v>47.57</v>
      </c>
      <c r="O7" s="54">
        <v>45.93</v>
      </c>
      <c r="P7" s="36">
        <f t="shared" si="7"/>
        <v>45.20333333333334</v>
      </c>
      <c r="Q7" s="30">
        <f t="shared" si="8"/>
        <v>47.57</v>
      </c>
      <c r="R7" s="30">
        <f t="shared" si="9"/>
        <v>42.11</v>
      </c>
      <c r="S7" s="30">
        <f t="shared" si="10"/>
        <v>2.8015947839281354</v>
      </c>
      <c r="T7" s="38">
        <f t="shared" si="11"/>
        <v>5.7845978759691388</v>
      </c>
      <c r="U7" s="36">
        <f t="shared" si="12"/>
        <v>51.57</v>
      </c>
      <c r="V7" s="37">
        <f t="shared" si="13"/>
        <v>38.11</v>
      </c>
    </row>
    <row r="8" spans="1:22" x14ac:dyDescent="0.2">
      <c r="A8" s="53" t="s">
        <v>43</v>
      </c>
      <c r="B8" s="54">
        <v>3.52</v>
      </c>
      <c r="C8" s="54">
        <v>3.69</v>
      </c>
      <c r="D8" s="54">
        <v>3.86</v>
      </c>
      <c r="E8" s="36">
        <f t="shared" si="0"/>
        <v>3.69</v>
      </c>
      <c r="F8" s="30">
        <f t="shared" si="1"/>
        <v>3.86</v>
      </c>
      <c r="G8" s="30">
        <f t="shared" si="2"/>
        <v>3.52</v>
      </c>
      <c r="H8" s="30">
        <f t="shared" si="3"/>
        <v>0.16999999999999993</v>
      </c>
      <c r="I8" s="30">
        <f t="shared" si="4"/>
        <v>0.35100780618100202</v>
      </c>
      <c r="J8" s="36">
        <f t="shared" si="5"/>
        <v>7.8599999999999994</v>
      </c>
      <c r="K8" s="37">
        <f t="shared" si="6"/>
        <v>-0.48</v>
      </c>
      <c r="L8" s="53" t="s">
        <v>43</v>
      </c>
      <c r="M8" s="54">
        <v>29.1</v>
      </c>
      <c r="N8" s="54">
        <v>34.46</v>
      </c>
      <c r="O8" s="54">
        <v>32.06</v>
      </c>
      <c r="P8" s="36">
        <f t="shared" si="7"/>
        <v>31.873333333333335</v>
      </c>
      <c r="Q8" s="30">
        <f t="shared" si="8"/>
        <v>34.46</v>
      </c>
      <c r="R8" s="30">
        <f t="shared" si="9"/>
        <v>29.1</v>
      </c>
      <c r="S8" s="30">
        <f t="shared" si="10"/>
        <v>2.6848711949241313</v>
      </c>
      <c r="T8" s="38">
        <f t="shared" si="11"/>
        <v>5.5435926353463829</v>
      </c>
      <c r="U8" s="36">
        <f t="shared" si="12"/>
        <v>38.46</v>
      </c>
      <c r="V8" s="37">
        <f t="shared" si="13"/>
        <v>25.1</v>
      </c>
    </row>
    <row r="9" spans="1:22" x14ac:dyDescent="0.2">
      <c r="A9" s="53" t="s">
        <v>44</v>
      </c>
      <c r="B9" s="54">
        <v>3.95</v>
      </c>
      <c r="C9" s="54">
        <v>4.0599999999999996</v>
      </c>
      <c r="D9" s="54">
        <v>4.34</v>
      </c>
      <c r="E9" s="36">
        <f t="shared" si="0"/>
        <v>4.1166666666666663</v>
      </c>
      <c r="F9" s="30">
        <f t="shared" si="1"/>
        <v>4.34</v>
      </c>
      <c r="G9" s="30">
        <f t="shared" si="2"/>
        <v>3.95</v>
      </c>
      <c r="H9" s="30">
        <f t="shared" si="3"/>
        <v>0.20108041509140887</v>
      </c>
      <c r="I9" s="30">
        <f t="shared" si="4"/>
        <v>0.41518114921882771</v>
      </c>
      <c r="J9" s="36">
        <f t="shared" si="5"/>
        <v>8.34</v>
      </c>
      <c r="K9" s="37">
        <f t="shared" si="6"/>
        <v>-4.9999999999999822E-2</v>
      </c>
      <c r="L9" s="53" t="s">
        <v>44</v>
      </c>
      <c r="M9" s="54">
        <v>16.55</v>
      </c>
      <c r="N9" s="54">
        <v>20.75</v>
      </c>
      <c r="O9" s="54">
        <v>18.260000000000002</v>
      </c>
      <c r="P9" s="36">
        <f t="shared" si="7"/>
        <v>18.52</v>
      </c>
      <c r="Q9" s="30">
        <f t="shared" si="8"/>
        <v>20.75</v>
      </c>
      <c r="R9" s="30">
        <f t="shared" si="9"/>
        <v>16.55</v>
      </c>
      <c r="S9" s="30">
        <f t="shared" si="10"/>
        <v>2.1120369314952803</v>
      </c>
      <c r="T9" s="38">
        <f t="shared" si="11"/>
        <v>4.3608320582200815</v>
      </c>
      <c r="U9" s="36">
        <f t="shared" si="12"/>
        <v>24.75</v>
      </c>
      <c r="V9" s="37">
        <f t="shared" si="13"/>
        <v>12.55</v>
      </c>
    </row>
    <row r="10" spans="1:22" x14ac:dyDescent="0.2">
      <c r="A10" s="53" t="s">
        <v>45</v>
      </c>
      <c r="B10" s="54">
        <v>4.8</v>
      </c>
      <c r="C10" s="54">
        <v>4.37</v>
      </c>
      <c r="D10" s="54">
        <v>5.55</v>
      </c>
      <c r="E10" s="36">
        <f t="shared" si="0"/>
        <v>4.9066666666666663</v>
      </c>
      <c r="F10" s="30">
        <f t="shared" si="1"/>
        <v>5.55</v>
      </c>
      <c r="G10" s="30">
        <f t="shared" si="2"/>
        <v>4.37</v>
      </c>
      <c r="H10" s="30">
        <f t="shared" si="3"/>
        <v>0.5971878543082848</v>
      </c>
      <c r="I10" s="30">
        <f t="shared" si="4"/>
        <v>1.2330446977570058</v>
      </c>
      <c r="J10" s="36">
        <f t="shared" si="5"/>
        <v>9.5500000000000007</v>
      </c>
      <c r="K10" s="37">
        <f t="shared" si="6"/>
        <v>0.37000000000000011</v>
      </c>
      <c r="L10" s="53" t="s">
        <v>45</v>
      </c>
      <c r="M10" s="54">
        <v>50.95</v>
      </c>
      <c r="N10" s="54">
        <v>59.92</v>
      </c>
      <c r="O10" s="54">
        <v>57.36</v>
      </c>
      <c r="P10" s="36">
        <f t="shared" si="7"/>
        <v>56.076666666666675</v>
      </c>
      <c r="Q10" s="30">
        <f t="shared" si="8"/>
        <v>59.92</v>
      </c>
      <c r="R10" s="30">
        <f t="shared" si="9"/>
        <v>50.95</v>
      </c>
      <c r="S10" s="30">
        <f t="shared" si="10"/>
        <v>4.6206529120172322</v>
      </c>
      <c r="T10" s="38">
        <f t="shared" si="11"/>
        <v>9.5405014221825155</v>
      </c>
      <c r="U10" s="36">
        <f t="shared" si="12"/>
        <v>65.617168088849184</v>
      </c>
      <c r="V10" s="37">
        <f t="shared" si="13"/>
        <v>46.53616524448416</v>
      </c>
    </row>
    <row r="11" spans="1:22" x14ac:dyDescent="0.2">
      <c r="A11" s="53" t="s">
        <v>46</v>
      </c>
      <c r="B11" s="54">
        <v>5.0999999999999996</v>
      </c>
      <c r="C11" s="54">
        <v>4.78</v>
      </c>
      <c r="D11" s="54">
        <v>5.95</v>
      </c>
      <c r="E11" s="36">
        <f t="shared" si="0"/>
        <v>5.2766666666666664</v>
      </c>
      <c r="F11" s="30">
        <f t="shared" si="1"/>
        <v>5.95</v>
      </c>
      <c r="G11" s="30">
        <f t="shared" si="2"/>
        <v>4.78</v>
      </c>
      <c r="H11" s="30">
        <f t="shared" si="3"/>
        <v>0.6046762219017161</v>
      </c>
      <c r="I11" s="30">
        <f t="shared" si="4"/>
        <v>1.2485063182325777</v>
      </c>
      <c r="J11" s="36">
        <f t="shared" si="5"/>
        <v>9.9499999999999993</v>
      </c>
      <c r="K11" s="37">
        <f t="shared" si="6"/>
        <v>0.78000000000000025</v>
      </c>
      <c r="L11" s="53" t="s">
        <v>46</v>
      </c>
      <c r="M11" s="54">
        <v>43.53</v>
      </c>
      <c r="N11" s="54">
        <v>47.71</v>
      </c>
      <c r="O11" s="54">
        <v>49.2</v>
      </c>
      <c r="P11" s="36">
        <f t="shared" si="7"/>
        <v>46.813333333333333</v>
      </c>
      <c r="Q11" s="30">
        <f t="shared" si="8"/>
        <v>49.2</v>
      </c>
      <c r="R11" s="30">
        <f t="shared" si="9"/>
        <v>43.53</v>
      </c>
      <c r="S11" s="30">
        <f t="shared" si="10"/>
        <v>2.9394273818778611</v>
      </c>
      <c r="T11" s="38">
        <f t="shared" si="11"/>
        <v>6.0691879808312637</v>
      </c>
      <c r="U11" s="36">
        <f t="shared" si="12"/>
        <v>53.2</v>
      </c>
      <c r="V11" s="37">
        <f t="shared" si="13"/>
        <v>39.53</v>
      </c>
    </row>
    <row r="12" spans="1:22" x14ac:dyDescent="0.2">
      <c r="A12" s="53" t="s">
        <v>47</v>
      </c>
      <c r="B12" s="54">
        <v>5.74</v>
      </c>
      <c r="C12" s="54">
        <v>5.81</v>
      </c>
      <c r="D12" s="54">
        <v>6.71</v>
      </c>
      <c r="E12" s="36">
        <f t="shared" si="0"/>
        <v>6.0866666666666669</v>
      </c>
      <c r="F12" s="30">
        <f t="shared" si="1"/>
        <v>6.71</v>
      </c>
      <c r="G12" s="30">
        <f t="shared" si="2"/>
        <v>5.74</v>
      </c>
      <c r="H12" s="30">
        <f t="shared" si="3"/>
        <v>0.54095594398558311</v>
      </c>
      <c r="I12" s="30">
        <f t="shared" si="4"/>
        <v>1.1169397596408979</v>
      </c>
      <c r="J12" s="36">
        <f t="shared" si="5"/>
        <v>10.71</v>
      </c>
      <c r="K12" s="37">
        <f t="shared" si="6"/>
        <v>1.7400000000000002</v>
      </c>
      <c r="L12" s="53" t="s">
        <v>47</v>
      </c>
      <c r="M12" s="54">
        <v>46.65</v>
      </c>
      <c r="N12" s="54">
        <v>54.07</v>
      </c>
      <c r="O12" s="54">
        <v>52.13</v>
      </c>
      <c r="P12" s="36">
        <f t="shared" si="7"/>
        <v>50.949999999999996</v>
      </c>
      <c r="Q12" s="30">
        <f t="shared" si="8"/>
        <v>54.07</v>
      </c>
      <c r="R12" s="30">
        <f t="shared" si="9"/>
        <v>46.65</v>
      </c>
      <c r="S12" s="30">
        <f t="shared" si="10"/>
        <v>3.848168395483754</v>
      </c>
      <c r="T12" s="38">
        <f t="shared" si="11"/>
        <v>7.9455126253754091</v>
      </c>
      <c r="U12" s="36">
        <f t="shared" si="12"/>
        <v>58.895512625375403</v>
      </c>
      <c r="V12" s="37">
        <f t="shared" si="13"/>
        <v>42.65</v>
      </c>
    </row>
    <row r="13" spans="1:22" x14ac:dyDescent="0.2">
      <c r="A13" s="53" t="s">
        <v>48</v>
      </c>
      <c r="B13" s="54">
        <v>8.7799999999999994</v>
      </c>
      <c r="C13" s="54">
        <v>9.65</v>
      </c>
      <c r="D13" s="54">
        <v>10.37</v>
      </c>
      <c r="E13" s="36">
        <f t="shared" si="0"/>
        <v>9.6</v>
      </c>
      <c r="F13" s="30">
        <f t="shared" si="1"/>
        <v>10.37</v>
      </c>
      <c r="G13" s="30">
        <f t="shared" si="2"/>
        <v>8.7799999999999994</v>
      </c>
      <c r="H13" s="30">
        <f t="shared" si="3"/>
        <v>0.79617837197452179</v>
      </c>
      <c r="I13" s="30">
        <f t="shared" si="4"/>
        <v>1.6439107275031692</v>
      </c>
      <c r="J13" s="36">
        <f t="shared" si="5"/>
        <v>14.37</v>
      </c>
      <c r="K13" s="37">
        <f t="shared" si="6"/>
        <v>4.7799999999999994</v>
      </c>
      <c r="L13" s="53" t="s">
        <v>48</v>
      </c>
      <c r="M13" s="54">
        <v>32.950000000000003</v>
      </c>
      <c r="N13" s="54">
        <v>36.630000000000003</v>
      </c>
      <c r="O13" s="54">
        <v>36.61</v>
      </c>
      <c r="P13" s="36">
        <f t="shared" si="7"/>
        <v>35.396666666666668</v>
      </c>
      <c r="Q13" s="30">
        <f t="shared" si="8"/>
        <v>36.630000000000003</v>
      </c>
      <c r="R13" s="30">
        <f t="shared" si="9"/>
        <v>32.950000000000003</v>
      </c>
      <c r="S13" s="30">
        <f t="shared" si="10"/>
        <v>2.1188990852169738</v>
      </c>
      <c r="T13" s="38">
        <f t="shared" si="11"/>
        <v>4.3750007024761315</v>
      </c>
      <c r="U13" s="36">
        <f t="shared" si="12"/>
        <v>40.630000000000003</v>
      </c>
      <c r="V13" s="37">
        <f t="shared" si="13"/>
        <v>28.950000000000003</v>
      </c>
    </row>
    <row r="14" spans="1:22" x14ac:dyDescent="0.2">
      <c r="A14" s="53" t="s">
        <v>49</v>
      </c>
      <c r="B14" s="54">
        <v>17.41</v>
      </c>
      <c r="C14" s="54">
        <v>19.28</v>
      </c>
      <c r="D14" s="54">
        <v>21.55</v>
      </c>
      <c r="E14" s="36">
        <f t="shared" si="0"/>
        <v>19.41333333333333</v>
      </c>
      <c r="F14" s="30">
        <f t="shared" si="1"/>
        <v>21.55</v>
      </c>
      <c r="G14" s="30">
        <f t="shared" si="2"/>
        <v>17.41</v>
      </c>
      <c r="H14" s="30">
        <f t="shared" si="3"/>
        <v>2.0732181104103189</v>
      </c>
      <c r="I14" s="30">
        <f t="shared" si="4"/>
        <v>4.2806808274696984</v>
      </c>
      <c r="J14" s="36">
        <f t="shared" si="5"/>
        <v>25.55</v>
      </c>
      <c r="K14" s="37">
        <f t="shared" si="6"/>
        <v>13.41</v>
      </c>
      <c r="L14" s="53" t="s">
        <v>49</v>
      </c>
      <c r="M14" s="54">
        <v>45.75</v>
      </c>
      <c r="N14" s="54">
        <v>54.51</v>
      </c>
      <c r="O14" s="54">
        <v>55.58</v>
      </c>
      <c r="P14" s="36">
        <f t="shared" si="7"/>
        <v>51.946666666666658</v>
      </c>
      <c r="Q14" s="30">
        <f t="shared" si="8"/>
        <v>55.58</v>
      </c>
      <c r="R14" s="30">
        <f t="shared" si="9"/>
        <v>45.75</v>
      </c>
      <c r="S14" s="30">
        <f t="shared" si="10"/>
        <v>5.3930727172302548</v>
      </c>
      <c r="T14" s="30">
        <f t="shared" si="11"/>
        <v>11.135356606174165</v>
      </c>
      <c r="U14" s="36">
        <f t="shared" si="12"/>
        <v>63.082023272840821</v>
      </c>
      <c r="V14" s="37">
        <f t="shared" si="13"/>
        <v>40.811310060492495</v>
      </c>
    </row>
    <row r="15" spans="1:22" x14ac:dyDescent="0.2">
      <c r="A15" s="53" t="s">
        <v>50</v>
      </c>
      <c r="B15" s="54">
        <v>17.87</v>
      </c>
      <c r="C15" s="54">
        <v>20.11</v>
      </c>
      <c r="D15" s="54">
        <v>22.24</v>
      </c>
      <c r="E15" s="36">
        <f t="shared" si="0"/>
        <v>20.073333333333334</v>
      </c>
      <c r="F15" s="30">
        <f t="shared" si="1"/>
        <v>22.24</v>
      </c>
      <c r="G15" s="30">
        <f t="shared" si="2"/>
        <v>17.87</v>
      </c>
      <c r="H15" s="30">
        <f t="shared" si="3"/>
        <v>2.1852307277112244</v>
      </c>
      <c r="I15" s="30">
        <f t="shared" si="4"/>
        <v>4.5119590807837158</v>
      </c>
      <c r="J15" s="36">
        <f t="shared" si="5"/>
        <v>26.24</v>
      </c>
      <c r="K15" s="37">
        <f t="shared" si="6"/>
        <v>13.870000000000001</v>
      </c>
      <c r="L15" s="53" t="s">
        <v>50</v>
      </c>
      <c r="M15" s="54">
        <v>40.69</v>
      </c>
      <c r="N15" s="54">
        <v>45.02</v>
      </c>
      <c r="O15" s="54">
        <v>48.72</v>
      </c>
      <c r="P15" s="36">
        <f t="shared" si="7"/>
        <v>44.81</v>
      </c>
      <c r="Q15" s="30">
        <f t="shared" si="8"/>
        <v>48.72</v>
      </c>
      <c r="R15" s="30">
        <f t="shared" si="9"/>
        <v>40.69</v>
      </c>
      <c r="S15" s="30">
        <f t="shared" si="10"/>
        <v>4.0191168184067507</v>
      </c>
      <c r="T15" s="30">
        <f t="shared" si="11"/>
        <v>8.2984786894948392</v>
      </c>
      <c r="U15" s="36">
        <f t="shared" si="12"/>
        <v>53.108478689494845</v>
      </c>
      <c r="V15" s="37">
        <f t="shared" si="13"/>
        <v>36.511521310505159</v>
      </c>
    </row>
    <row r="16" spans="1:22" x14ac:dyDescent="0.2">
      <c r="A16" s="53" t="s">
        <v>51</v>
      </c>
      <c r="B16" s="54">
        <v>7.14</v>
      </c>
      <c r="C16" s="54">
        <v>7.14</v>
      </c>
      <c r="D16" s="54">
        <v>8.09</v>
      </c>
      <c r="E16" s="36">
        <f t="shared" si="0"/>
        <v>7.4566666666666661</v>
      </c>
      <c r="F16" s="30">
        <f t="shared" si="1"/>
        <v>8.09</v>
      </c>
      <c r="G16" s="30">
        <f t="shared" si="2"/>
        <v>7.14</v>
      </c>
      <c r="H16" s="30">
        <f t="shared" si="3"/>
        <v>0.5484827557301446</v>
      </c>
      <c r="I16" s="30">
        <f t="shared" si="4"/>
        <v>1.1324807577467562</v>
      </c>
      <c r="J16" s="36">
        <f t="shared" si="5"/>
        <v>12.09</v>
      </c>
      <c r="K16" s="37">
        <f t="shared" si="6"/>
        <v>3.1399999999999997</v>
      </c>
      <c r="L16" s="34"/>
      <c r="M16" s="30"/>
      <c r="N16" s="30"/>
      <c r="O16" s="30"/>
      <c r="P16" s="18"/>
      <c r="Q16" s="19"/>
      <c r="R16" s="19"/>
      <c r="S16" s="19"/>
      <c r="T16" s="19"/>
      <c r="U16" s="18"/>
      <c r="V16" s="20"/>
    </row>
    <row r="17" spans="1:22" x14ac:dyDescent="0.2">
      <c r="A17" s="53" t="s">
        <v>52</v>
      </c>
      <c r="B17" s="54">
        <v>4</v>
      </c>
      <c r="C17" s="54">
        <v>4.0999999999999996</v>
      </c>
      <c r="D17" s="54">
        <v>3.96</v>
      </c>
      <c r="E17" s="41">
        <f t="shared" si="0"/>
        <v>4.0199999999999996</v>
      </c>
      <c r="F17" s="40">
        <f t="shared" si="1"/>
        <v>4.0999999999999996</v>
      </c>
      <c r="G17" s="40">
        <f t="shared" si="2"/>
        <v>3.96</v>
      </c>
      <c r="H17" s="40">
        <f t="shared" si="3"/>
        <v>7.21110255092796E-2</v>
      </c>
      <c r="I17" s="40">
        <f t="shared" si="4"/>
        <v>0.14889136979690892</v>
      </c>
      <c r="J17" s="41">
        <f t="shared" si="5"/>
        <v>8.1</v>
      </c>
      <c r="K17" s="42">
        <f t="shared" si="6"/>
        <v>-4.0000000000000036E-2</v>
      </c>
      <c r="L17" s="34"/>
      <c r="M17" s="30"/>
      <c r="N17" s="30"/>
      <c r="O17" s="30"/>
      <c r="P17" s="18"/>
      <c r="Q17" s="19"/>
      <c r="R17" s="19"/>
      <c r="S17" s="19"/>
      <c r="T17" s="19"/>
      <c r="U17" s="18"/>
      <c r="V17" s="20"/>
    </row>
    <row r="18" spans="1:22" x14ac:dyDescent="0.2">
      <c r="A18" s="53" t="s">
        <v>53</v>
      </c>
      <c r="B18" s="54">
        <v>5.66</v>
      </c>
      <c r="C18" s="54">
        <v>5.69</v>
      </c>
      <c r="D18" s="54">
        <v>6.36</v>
      </c>
      <c r="E18" s="41">
        <f t="shared" si="0"/>
        <v>5.9033333333333333</v>
      </c>
      <c r="F18" s="40">
        <f t="shared" si="1"/>
        <v>6.36</v>
      </c>
      <c r="G18" s="40">
        <f t="shared" si="2"/>
        <v>5.66</v>
      </c>
      <c r="H18" s="40">
        <f t="shared" si="3"/>
        <v>0.39576929306520653</v>
      </c>
      <c r="I18" s="40">
        <f t="shared" si="4"/>
        <v>0.81716536066249557</v>
      </c>
      <c r="J18" s="41">
        <f t="shared" si="5"/>
        <v>10.36</v>
      </c>
      <c r="K18" s="42">
        <f t="shared" si="6"/>
        <v>1.6600000000000001</v>
      </c>
      <c r="L18" s="34"/>
      <c r="M18" s="30"/>
      <c r="N18" s="30"/>
      <c r="O18" s="30"/>
      <c r="P18" s="18"/>
      <c r="Q18" s="19"/>
      <c r="R18" s="19"/>
      <c r="S18" s="19"/>
      <c r="T18" s="19"/>
      <c r="U18" s="18"/>
      <c r="V18" s="20"/>
    </row>
    <row r="19" spans="1:22" x14ac:dyDescent="0.2">
      <c r="A19" s="53" t="s">
        <v>54</v>
      </c>
      <c r="B19" s="54">
        <v>3.18</v>
      </c>
      <c r="C19" s="54">
        <v>3.08</v>
      </c>
      <c r="D19" s="54">
        <v>3.03</v>
      </c>
      <c r="E19" s="41">
        <f t="shared" si="0"/>
        <v>3.0966666666666662</v>
      </c>
      <c r="F19" s="40">
        <f t="shared" si="1"/>
        <v>3.18</v>
      </c>
      <c r="G19" s="40">
        <f t="shared" si="2"/>
        <v>3.03</v>
      </c>
      <c r="H19" s="40">
        <f t="shared" si="3"/>
        <v>7.6376261582597499E-2</v>
      </c>
      <c r="I19" s="40">
        <f t="shared" si="4"/>
        <v>0.15769802366125826</v>
      </c>
      <c r="J19" s="41">
        <f t="shared" si="5"/>
        <v>7.18</v>
      </c>
      <c r="K19" s="42">
        <f t="shared" si="6"/>
        <v>-0.9700000000000002</v>
      </c>
      <c r="L19" s="34"/>
      <c r="M19" s="30"/>
      <c r="N19" s="30"/>
      <c r="O19" s="30"/>
      <c r="P19" s="18"/>
      <c r="Q19" s="19"/>
      <c r="R19" s="19"/>
      <c r="S19" s="19"/>
      <c r="T19" s="19"/>
      <c r="U19" s="18"/>
      <c r="V19" s="20"/>
    </row>
    <row r="20" spans="1:22" x14ac:dyDescent="0.2">
      <c r="A20" s="53" t="s">
        <v>55</v>
      </c>
      <c r="B20" s="54">
        <v>9.2799999999999994</v>
      </c>
      <c r="C20" s="54">
        <v>9.7899999999999991</v>
      </c>
      <c r="D20" s="54">
        <v>10.42</v>
      </c>
      <c r="E20" s="41">
        <f t="shared" si="0"/>
        <v>9.83</v>
      </c>
      <c r="F20" s="40">
        <f t="shared" si="1"/>
        <v>10.42</v>
      </c>
      <c r="G20" s="40">
        <f t="shared" si="2"/>
        <v>9.2799999999999994</v>
      </c>
      <c r="H20" s="40">
        <f t="shared" si="3"/>
        <v>0.57105166141076968</v>
      </c>
      <c r="I20" s="40">
        <f t="shared" si="4"/>
        <v>1.1790799463988866</v>
      </c>
      <c r="J20" s="41">
        <f t="shared" si="5"/>
        <v>14.42</v>
      </c>
      <c r="K20" s="42">
        <f t="shared" si="6"/>
        <v>5.2799999999999994</v>
      </c>
      <c r="L20" s="34"/>
      <c r="M20" s="30"/>
      <c r="N20" s="30"/>
      <c r="O20" s="30"/>
      <c r="P20" s="18"/>
      <c r="Q20" s="19"/>
      <c r="R20" s="19"/>
      <c r="S20" s="19"/>
      <c r="T20" s="19"/>
      <c r="U20" s="18"/>
      <c r="V20" s="20"/>
    </row>
    <row r="21" spans="1:22" x14ac:dyDescent="0.2">
      <c r="A21" s="53" t="s">
        <v>56</v>
      </c>
      <c r="B21" s="54">
        <v>8.94</v>
      </c>
      <c r="C21" s="54">
        <v>8.67</v>
      </c>
      <c r="D21" s="54">
        <v>10.82</v>
      </c>
      <c r="E21" s="41">
        <f t="shared" si="0"/>
        <v>9.4766666666666666</v>
      </c>
      <c r="F21" s="40">
        <f t="shared" si="1"/>
        <v>10.82</v>
      </c>
      <c r="G21" s="40">
        <f t="shared" si="2"/>
        <v>8.67</v>
      </c>
      <c r="H21" s="40">
        <f t="shared" si="3"/>
        <v>1.1711675086567828</v>
      </c>
      <c r="I21" s="40">
        <f t="shared" si="4"/>
        <v>2.4181702228475719</v>
      </c>
      <c r="J21" s="41">
        <f t="shared" si="5"/>
        <v>14.82</v>
      </c>
      <c r="K21" s="42">
        <f t="shared" si="6"/>
        <v>4.67</v>
      </c>
      <c r="L21" s="34"/>
      <c r="M21" s="30"/>
      <c r="N21" s="30"/>
      <c r="O21" s="30"/>
      <c r="P21" s="18"/>
      <c r="Q21" s="19"/>
      <c r="R21" s="19"/>
      <c r="S21" s="19"/>
      <c r="T21" s="19"/>
      <c r="U21" s="18"/>
      <c r="V21" s="20"/>
    </row>
    <row r="22" spans="1:22" x14ac:dyDescent="0.2">
      <c r="A22" s="53" t="s">
        <v>57</v>
      </c>
      <c r="B22" s="54">
        <v>3.75</v>
      </c>
      <c r="C22" s="54">
        <v>3.96</v>
      </c>
      <c r="D22" s="54">
        <v>4.4400000000000004</v>
      </c>
      <c r="E22" s="41">
        <f t="shared" si="0"/>
        <v>4.05</v>
      </c>
      <c r="F22" s="40">
        <f t="shared" si="1"/>
        <v>4.4400000000000004</v>
      </c>
      <c r="G22" s="40">
        <f t="shared" si="2"/>
        <v>3.75</v>
      </c>
      <c r="H22" s="40">
        <f t="shared" si="3"/>
        <v>0.35369478367654811</v>
      </c>
      <c r="I22" s="40">
        <f t="shared" si="4"/>
        <v>0.73029194162334865</v>
      </c>
      <c r="J22" s="41">
        <f t="shared" si="5"/>
        <v>8.4400000000000013</v>
      </c>
      <c r="K22" s="42">
        <f t="shared" si="6"/>
        <v>-0.25</v>
      </c>
      <c r="L22" s="34"/>
      <c r="M22" s="30"/>
      <c r="N22" s="30"/>
      <c r="O22" s="30"/>
      <c r="P22" s="18"/>
      <c r="Q22" s="19"/>
      <c r="R22" s="19"/>
      <c r="S22" s="19"/>
      <c r="T22" s="19"/>
      <c r="U22" s="18"/>
      <c r="V22" s="20"/>
    </row>
    <row r="23" spans="1:22" x14ac:dyDescent="0.2">
      <c r="A23" s="53" t="s">
        <v>58</v>
      </c>
      <c r="B23" s="54">
        <v>5.53</v>
      </c>
      <c r="C23" s="54">
        <v>6.05</v>
      </c>
      <c r="D23" s="54">
        <v>5.81</v>
      </c>
      <c r="E23" s="41">
        <f t="shared" si="0"/>
        <v>5.7966666666666669</v>
      </c>
      <c r="F23" s="40">
        <f t="shared" si="1"/>
        <v>6.05</v>
      </c>
      <c r="G23" s="40">
        <f t="shared" si="2"/>
        <v>5.53</v>
      </c>
      <c r="H23" s="40">
        <f t="shared" si="3"/>
        <v>0.26025628394590822</v>
      </c>
      <c r="I23" s="40">
        <f t="shared" si="4"/>
        <v>0.53736463101572485</v>
      </c>
      <c r="J23" s="41">
        <f t="shared" si="5"/>
        <v>10.050000000000001</v>
      </c>
      <c r="K23" s="42">
        <f t="shared" si="6"/>
        <v>1.5300000000000002</v>
      </c>
      <c r="L23" s="34"/>
      <c r="M23" s="30"/>
      <c r="N23" s="30"/>
      <c r="O23" s="30"/>
      <c r="P23" s="18"/>
      <c r="Q23" s="19"/>
      <c r="R23" s="19"/>
      <c r="S23" s="19"/>
      <c r="T23" s="19"/>
      <c r="U23" s="18"/>
      <c r="V23" s="20"/>
    </row>
    <row r="24" spans="1:22" x14ac:dyDescent="0.2">
      <c r="A24" s="53" t="s">
        <v>59</v>
      </c>
      <c r="B24" s="54">
        <v>5.49</v>
      </c>
      <c r="C24" s="54">
        <v>5.64</v>
      </c>
      <c r="D24" s="54">
        <v>5.94</v>
      </c>
      <c r="E24" s="41">
        <f t="shared" si="0"/>
        <v>5.69</v>
      </c>
      <c r="F24" s="40">
        <f t="shared" si="1"/>
        <v>5.94</v>
      </c>
      <c r="G24" s="40">
        <f t="shared" si="2"/>
        <v>5.49</v>
      </c>
      <c r="H24" s="40">
        <f t="shared" si="3"/>
        <v>0.22912878474779216</v>
      </c>
      <c r="I24" s="40">
        <f t="shared" si="4"/>
        <v>0.4730940709837741</v>
      </c>
      <c r="J24" s="41">
        <f t="shared" si="5"/>
        <v>9.9400000000000013</v>
      </c>
      <c r="K24" s="42">
        <f t="shared" si="6"/>
        <v>1.4900000000000002</v>
      </c>
      <c r="L24" s="34"/>
      <c r="M24" s="30"/>
      <c r="N24" s="30"/>
      <c r="O24" s="30"/>
      <c r="P24" s="18"/>
      <c r="Q24" s="19"/>
      <c r="R24" s="19"/>
      <c r="S24" s="19"/>
      <c r="T24" s="19"/>
      <c r="U24" s="18"/>
      <c r="V24" s="20"/>
    </row>
    <row r="25" spans="1:22" x14ac:dyDescent="0.2">
      <c r="A25" s="53" t="s">
        <v>60</v>
      </c>
      <c r="B25" s="54">
        <v>5.22</v>
      </c>
      <c r="C25" s="54">
        <v>4.9800000000000004</v>
      </c>
      <c r="D25" s="54">
        <v>6.15</v>
      </c>
      <c r="E25" s="41">
        <f t="shared" si="0"/>
        <v>5.45</v>
      </c>
      <c r="F25" s="40">
        <f t="shared" si="1"/>
        <v>6.15</v>
      </c>
      <c r="G25" s="40">
        <f t="shared" si="2"/>
        <v>4.9800000000000004</v>
      </c>
      <c r="H25" s="40">
        <f t="shared" si="3"/>
        <v>0.61798058221921515</v>
      </c>
      <c r="I25" s="40">
        <f t="shared" si="4"/>
        <v>1.2759765201601478</v>
      </c>
      <c r="J25" s="41">
        <f t="shared" si="5"/>
        <v>10.15</v>
      </c>
      <c r="K25" s="42">
        <f t="shared" si="6"/>
        <v>0.98000000000000043</v>
      </c>
      <c r="L25" s="34"/>
      <c r="M25" s="30"/>
      <c r="N25" s="30"/>
      <c r="O25" s="30"/>
      <c r="P25" s="18"/>
      <c r="Q25" s="19"/>
      <c r="R25" s="19"/>
      <c r="S25" s="19"/>
      <c r="T25" s="19"/>
      <c r="U25" s="18"/>
      <c r="V25" s="20"/>
    </row>
    <row r="26" spans="1:22" x14ac:dyDescent="0.2">
      <c r="A26" s="53" t="s">
        <v>61</v>
      </c>
      <c r="B26" s="54">
        <v>2.4</v>
      </c>
      <c r="C26" s="54">
        <v>2.13</v>
      </c>
      <c r="D26" s="54">
        <v>2.78</v>
      </c>
      <c r="E26" s="41">
        <f t="shared" si="0"/>
        <v>2.4366666666666661</v>
      </c>
      <c r="F26" s="40">
        <f t="shared" si="1"/>
        <v>2.78</v>
      </c>
      <c r="G26" s="40">
        <f t="shared" si="2"/>
        <v>2.13</v>
      </c>
      <c r="H26" s="40">
        <f t="shared" si="3"/>
        <v>0.32654759734736172</v>
      </c>
      <c r="I26" s="40">
        <f t="shared" si="4"/>
        <v>0.67423973975632157</v>
      </c>
      <c r="J26" s="41">
        <f t="shared" si="5"/>
        <v>6.7799999999999994</v>
      </c>
      <c r="K26" s="42">
        <f t="shared" si="6"/>
        <v>-1.87</v>
      </c>
      <c r="L26" s="34"/>
      <c r="M26" s="30"/>
      <c r="N26" s="30"/>
      <c r="O26" s="30"/>
      <c r="P26" s="18"/>
      <c r="Q26" s="19"/>
      <c r="R26" s="19"/>
      <c r="S26" s="19"/>
      <c r="T26" s="19"/>
      <c r="U26" s="18"/>
      <c r="V26" s="20"/>
    </row>
    <row r="27" spans="1:22" ht="13.5" thickBot="1" x14ac:dyDescent="0.25">
      <c r="A27" s="55" t="s">
        <v>62</v>
      </c>
      <c r="B27" s="56">
        <v>3.7</v>
      </c>
      <c r="C27" s="56">
        <v>3.57</v>
      </c>
      <c r="D27" s="56">
        <v>4.05</v>
      </c>
      <c r="E27" s="45">
        <f t="shared" si="0"/>
        <v>3.7733333333333334</v>
      </c>
      <c r="F27" s="44">
        <f t="shared" si="1"/>
        <v>4.05</v>
      </c>
      <c r="G27" s="44">
        <f t="shared" si="2"/>
        <v>3.57</v>
      </c>
      <c r="H27" s="44">
        <f t="shared" si="3"/>
        <v>0.24826061575153902</v>
      </c>
      <c r="I27" s="44">
        <f t="shared" si="4"/>
        <v>0.5125965535064263</v>
      </c>
      <c r="J27" s="45">
        <f t="shared" si="5"/>
        <v>8.0500000000000007</v>
      </c>
      <c r="K27" s="46">
        <f t="shared" si="6"/>
        <v>-0.43000000000000016</v>
      </c>
      <c r="L27" s="47"/>
      <c r="M27" s="44"/>
      <c r="N27" s="44"/>
      <c r="O27" s="44"/>
      <c r="P27" s="48"/>
      <c r="Q27" s="49"/>
      <c r="R27" s="49"/>
      <c r="S27" s="49"/>
      <c r="T27" s="49"/>
      <c r="U27" s="48"/>
      <c r="V27" s="50"/>
    </row>
    <row r="28" spans="1:22" ht="13.5" thickTop="1" x14ac:dyDescent="0.2">
      <c r="A28" t="s">
        <v>92</v>
      </c>
      <c r="J28" s="1">
        <f>MAX(J16:J17)</f>
        <v>12.09</v>
      </c>
      <c r="K28" s="1">
        <f>MIN(K16:K17)</f>
        <v>-4.0000000000000036E-2</v>
      </c>
    </row>
    <row r="29" spans="1:22" x14ac:dyDescent="0.2">
      <c r="A29" t="s">
        <v>93</v>
      </c>
      <c r="J29" s="1">
        <f>MAX(J18:J19)</f>
        <v>10.36</v>
      </c>
      <c r="K29" s="1">
        <f>MIN(K18:K19)</f>
        <v>-0.9700000000000002</v>
      </c>
    </row>
    <row r="30" spans="1:22" x14ac:dyDescent="0.2">
      <c r="A30" t="s">
        <v>94</v>
      </c>
      <c r="J30" s="1">
        <f>MAX(J20:J23)</f>
        <v>14.82</v>
      </c>
      <c r="K30" s="1">
        <f>MIN(K20:K23)</f>
        <v>-0.25</v>
      </c>
    </row>
    <row r="31" spans="1:22" x14ac:dyDescent="0.2">
      <c r="A31" t="s">
        <v>95</v>
      </c>
      <c r="J31" s="1">
        <f>MAX(J24:J27)</f>
        <v>10.15</v>
      </c>
      <c r="K31" s="1">
        <f>MIN(K24:K27)</f>
        <v>-1.87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/>
  </sheetViews>
  <sheetFormatPr defaultRowHeight="12.75" x14ac:dyDescent="0.2"/>
  <cols>
    <col min="1" max="1" width="17" customWidth="1"/>
    <col min="12" max="12" width="15.5703125" customWidth="1"/>
  </cols>
  <sheetData>
    <row r="1" spans="1:22" ht="13.5" thickBot="1" x14ac:dyDescent="0.25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  <c r="R1" s="9"/>
      <c r="S1" s="9"/>
      <c r="T1" s="9"/>
      <c r="U1" s="9"/>
      <c r="V1" s="9"/>
    </row>
    <row r="2" spans="1:22" ht="13.5" thickTop="1" x14ac:dyDescent="0.2">
      <c r="A2" s="51" t="s">
        <v>86</v>
      </c>
      <c r="B2" s="13"/>
      <c r="C2" s="13"/>
      <c r="D2" s="13"/>
      <c r="E2" s="12"/>
      <c r="F2" s="13"/>
      <c r="G2" s="13"/>
      <c r="H2" s="13"/>
      <c r="I2" s="13"/>
      <c r="J2" s="12"/>
      <c r="K2" s="13"/>
      <c r="L2" s="51" t="s">
        <v>86</v>
      </c>
      <c r="M2" s="13"/>
      <c r="N2" s="13"/>
      <c r="O2" s="13"/>
      <c r="P2" s="12"/>
      <c r="Q2" s="13"/>
      <c r="R2" s="13"/>
      <c r="S2" s="13"/>
      <c r="T2" s="13"/>
      <c r="U2" s="12"/>
      <c r="V2" s="14"/>
    </row>
    <row r="3" spans="1:22" x14ac:dyDescent="0.2">
      <c r="A3" s="29" t="s">
        <v>36</v>
      </c>
      <c r="B3" s="19"/>
      <c r="C3" s="19"/>
      <c r="D3" s="15" t="s">
        <v>23</v>
      </c>
      <c r="E3" s="16"/>
      <c r="F3" s="15"/>
      <c r="G3" s="15"/>
      <c r="H3" s="15"/>
      <c r="I3" s="15">
        <v>2.92</v>
      </c>
      <c r="J3" s="17" t="s">
        <v>24</v>
      </c>
      <c r="K3" s="15"/>
      <c r="L3" s="29" t="s">
        <v>37</v>
      </c>
      <c r="M3" s="19"/>
      <c r="N3" s="19"/>
      <c r="O3" s="15" t="s">
        <v>23</v>
      </c>
      <c r="P3" s="18"/>
      <c r="Q3" s="19"/>
      <c r="R3" s="19"/>
      <c r="S3" s="19"/>
      <c r="T3" s="19"/>
      <c r="U3" s="17" t="s">
        <v>24</v>
      </c>
      <c r="V3" s="20"/>
    </row>
    <row r="4" spans="1:22" x14ac:dyDescent="0.2">
      <c r="A4" s="21" t="s">
        <v>38</v>
      </c>
      <c r="B4" s="22" t="s">
        <v>27</v>
      </c>
      <c r="C4" s="22" t="s">
        <v>28</v>
      </c>
      <c r="D4" s="22" t="s">
        <v>29</v>
      </c>
      <c r="E4" s="23" t="s">
        <v>30</v>
      </c>
      <c r="F4" s="24" t="s">
        <v>4</v>
      </c>
      <c r="G4" s="24" t="s">
        <v>5</v>
      </c>
      <c r="H4" s="24" t="s">
        <v>31</v>
      </c>
      <c r="I4" s="24" t="s">
        <v>32</v>
      </c>
      <c r="J4" s="25" t="s">
        <v>33</v>
      </c>
      <c r="K4" s="26" t="s">
        <v>34</v>
      </c>
      <c r="L4" s="27" t="s">
        <v>38</v>
      </c>
      <c r="M4" s="22" t="s">
        <v>27</v>
      </c>
      <c r="N4" s="22" t="s">
        <v>28</v>
      </c>
      <c r="O4" s="22" t="s">
        <v>29</v>
      </c>
      <c r="P4" s="23" t="s">
        <v>30</v>
      </c>
      <c r="Q4" s="24" t="s">
        <v>4</v>
      </c>
      <c r="R4" s="24" t="s">
        <v>5</v>
      </c>
      <c r="S4" s="24" t="s">
        <v>31</v>
      </c>
      <c r="T4" s="24" t="s">
        <v>32</v>
      </c>
      <c r="U4" s="25" t="s">
        <v>33</v>
      </c>
      <c r="V4" s="28" t="s">
        <v>34</v>
      </c>
    </row>
    <row r="5" spans="1:22" x14ac:dyDescent="0.2">
      <c r="A5" s="29" t="s">
        <v>63</v>
      </c>
      <c r="B5" s="30">
        <v>3.95</v>
      </c>
      <c r="C5" s="30">
        <v>4.1500000000000004</v>
      </c>
      <c r="D5" s="30">
        <v>4.1500000000000004</v>
      </c>
      <c r="E5" s="31">
        <f>AVERAGE($B5:$D5)</f>
        <v>4.0833333333333339</v>
      </c>
      <c r="F5" s="32">
        <f>MAX($B5:$D5)</f>
        <v>4.1500000000000004</v>
      </c>
      <c r="G5" s="32">
        <f>MIN($B5:$D5)</f>
        <v>3.95</v>
      </c>
      <c r="H5" s="32">
        <f>STDEV($B5:$D5)</f>
        <v>0.11547005383792526</v>
      </c>
      <c r="I5" s="32">
        <f>$I$3*H5/2^0.5</f>
        <v>0.23841700163089621</v>
      </c>
      <c r="J5" s="31">
        <f>MAX(E5+I5,F5+4)</f>
        <v>8.15</v>
      </c>
      <c r="K5" s="33">
        <f>MIN(E5-I5,G5-4)</f>
        <v>-4.9999999999999822E-2</v>
      </c>
      <c r="L5" s="53" t="s">
        <v>63</v>
      </c>
      <c r="M5" s="54">
        <v>0.27</v>
      </c>
      <c r="N5" s="54">
        <v>0.32</v>
      </c>
      <c r="O5" s="54">
        <v>0.49</v>
      </c>
      <c r="P5" s="31">
        <f>AVERAGE($M5:$O5)</f>
        <v>0.36000000000000004</v>
      </c>
      <c r="Q5" s="32">
        <f>MAX($M5:$O5)</f>
        <v>0.49</v>
      </c>
      <c r="R5" s="32">
        <f>MIN($M5:$O5)</f>
        <v>0.27</v>
      </c>
      <c r="S5" s="32">
        <f>STDEV($M5:$O5)</f>
        <v>0.11532562594670787</v>
      </c>
      <c r="T5" s="32">
        <f>$I$3*S5/2^0.5</f>
        <v>0.23811879388238111</v>
      </c>
      <c r="U5" s="31">
        <f>MAX(P5+T5,Q5+4)</f>
        <v>4.49</v>
      </c>
      <c r="V5" s="33">
        <f>MIN(P5-T5,R5-4)</f>
        <v>-3.73</v>
      </c>
    </row>
    <row r="6" spans="1:22" x14ac:dyDescent="0.2">
      <c r="A6" s="29" t="s">
        <v>64</v>
      </c>
      <c r="B6" s="30">
        <v>-1.61</v>
      </c>
      <c r="C6" s="30">
        <v>-1.98</v>
      </c>
      <c r="D6" s="30">
        <v>-1.99</v>
      </c>
      <c r="E6" s="36">
        <f t="shared" ref="E6:E26" si="0">AVERAGE($B6:$D6)</f>
        <v>-1.86</v>
      </c>
      <c r="F6" s="30">
        <f t="shared" ref="F6:F26" si="1">MAX($B6:$D6)</f>
        <v>-1.61</v>
      </c>
      <c r="G6" s="30">
        <f t="shared" ref="G6:G26" si="2">MIN($B6:$D6)</f>
        <v>-1.99</v>
      </c>
      <c r="H6" s="30">
        <f t="shared" ref="H6:H26" si="3">STDEV($B6:$D6)</f>
        <v>0.21656407827707708</v>
      </c>
      <c r="I6" s="30">
        <f t="shared" ref="I6:I26" si="4">$I$3*H6/2^0.5</f>
        <v>0.44715107066851562</v>
      </c>
      <c r="J6" s="36">
        <f t="shared" ref="J6:J26" si="5">MAX(E6+I6,F6+4)</f>
        <v>2.3899999999999997</v>
      </c>
      <c r="K6" s="37">
        <f t="shared" ref="K6:K26" si="6">MIN(E6-I6,G6-4)</f>
        <v>-5.99</v>
      </c>
      <c r="L6" s="53" t="s">
        <v>64</v>
      </c>
      <c r="M6" s="54">
        <v>-1.23</v>
      </c>
      <c r="N6" s="54">
        <v>-2.83</v>
      </c>
      <c r="O6" s="54">
        <v>-2.89</v>
      </c>
      <c r="P6" s="36">
        <f t="shared" ref="P6:P14" si="7">AVERAGE($M6:$O6)</f>
        <v>-2.3166666666666669</v>
      </c>
      <c r="Q6" s="30">
        <f t="shared" ref="Q6:Q14" si="8">MAX($M6:$O6)</f>
        <v>-1.23</v>
      </c>
      <c r="R6" s="30">
        <f t="shared" ref="R6:R14" si="9">MIN($M6:$O6)</f>
        <v>-2.89</v>
      </c>
      <c r="S6" s="30">
        <f t="shared" ref="S6:S14" si="10">STDEV($M6:$O6)</f>
        <v>0.94155899089400164</v>
      </c>
      <c r="T6" s="30">
        <f t="shared" ref="T6:T14" si="11">$I$3*S6/2^0.5</f>
        <v>1.9440856222570688</v>
      </c>
      <c r="U6" s="36">
        <f t="shared" ref="U6:U14" si="12">MAX(P6+T6,Q6+4)</f>
        <v>2.77</v>
      </c>
      <c r="V6" s="37">
        <f t="shared" ref="V6:V14" si="13">MIN(P6-T6,R6-4)</f>
        <v>-6.8900000000000006</v>
      </c>
    </row>
    <row r="7" spans="1:22" x14ac:dyDescent="0.2">
      <c r="A7" s="29" t="s">
        <v>65</v>
      </c>
      <c r="B7" s="30">
        <v>-2.0699999999999998</v>
      </c>
      <c r="C7" s="30">
        <v>-1.85</v>
      </c>
      <c r="D7" s="30">
        <v>-2.7</v>
      </c>
      <c r="E7" s="36">
        <f t="shared" si="0"/>
        <v>-2.2066666666666666</v>
      </c>
      <c r="F7" s="30">
        <f t="shared" si="1"/>
        <v>-1.85</v>
      </c>
      <c r="G7" s="30">
        <f t="shared" si="2"/>
        <v>-2.7</v>
      </c>
      <c r="H7" s="30">
        <f t="shared" si="3"/>
        <v>0.44117267972227497</v>
      </c>
      <c r="I7" s="30">
        <f t="shared" si="4"/>
        <v>0.91091208503711552</v>
      </c>
      <c r="J7" s="36">
        <f t="shared" si="5"/>
        <v>2.15</v>
      </c>
      <c r="K7" s="37">
        <f t="shared" si="6"/>
        <v>-6.7</v>
      </c>
      <c r="L7" s="53" t="s">
        <v>65</v>
      </c>
      <c r="M7" s="54">
        <v>-14.24</v>
      </c>
      <c r="N7" s="54">
        <v>-15.94</v>
      </c>
      <c r="O7" s="54">
        <v>-16.760000000000002</v>
      </c>
      <c r="P7" s="36">
        <f t="shared" si="7"/>
        <v>-15.646666666666667</v>
      </c>
      <c r="Q7" s="30">
        <f t="shared" si="8"/>
        <v>-14.24</v>
      </c>
      <c r="R7" s="30">
        <f t="shared" si="9"/>
        <v>-16.760000000000002</v>
      </c>
      <c r="S7" s="30">
        <f t="shared" si="10"/>
        <v>1.2853533885019073</v>
      </c>
      <c r="T7" s="30">
        <f t="shared" si="11"/>
        <v>2.653935723913952</v>
      </c>
      <c r="U7" s="36">
        <f t="shared" si="12"/>
        <v>-10.24</v>
      </c>
      <c r="V7" s="37">
        <f t="shared" si="13"/>
        <v>-20.76</v>
      </c>
    </row>
    <row r="8" spans="1:22" x14ac:dyDescent="0.2">
      <c r="A8" s="29" t="s">
        <v>66</v>
      </c>
      <c r="B8" s="30">
        <v>-1.64</v>
      </c>
      <c r="C8" s="30">
        <v>-1.48</v>
      </c>
      <c r="D8" s="30">
        <v>-2.2200000000000002</v>
      </c>
      <c r="E8" s="36">
        <f t="shared" si="0"/>
        <v>-1.78</v>
      </c>
      <c r="F8" s="30">
        <f t="shared" si="1"/>
        <v>-1.48</v>
      </c>
      <c r="G8" s="30">
        <f t="shared" si="2"/>
        <v>-2.2200000000000002</v>
      </c>
      <c r="H8" s="30">
        <f t="shared" si="3"/>
        <v>0.38935844667863478</v>
      </c>
      <c r="I8" s="30">
        <f t="shared" si="4"/>
        <v>0.80392855403947239</v>
      </c>
      <c r="J8" s="36">
        <f t="shared" si="5"/>
        <v>2.52</v>
      </c>
      <c r="K8" s="37">
        <f t="shared" si="6"/>
        <v>-6.2200000000000006</v>
      </c>
      <c r="L8" s="53" t="s">
        <v>66</v>
      </c>
      <c r="M8" s="54">
        <v>-26.79</v>
      </c>
      <c r="N8" s="54">
        <v>-29.64</v>
      </c>
      <c r="O8" s="54">
        <v>-30.56</v>
      </c>
      <c r="P8" s="36">
        <f t="shared" si="7"/>
        <v>-28.996666666666666</v>
      </c>
      <c r="Q8" s="30">
        <f t="shared" si="8"/>
        <v>-26.79</v>
      </c>
      <c r="R8" s="30">
        <f t="shared" si="9"/>
        <v>-30.56</v>
      </c>
      <c r="S8" s="30">
        <f t="shared" si="10"/>
        <v>1.9656127119382734</v>
      </c>
      <c r="T8" s="30">
        <f t="shared" si="11"/>
        <v>4.0585023871702557</v>
      </c>
      <c r="U8" s="36">
        <f t="shared" si="12"/>
        <v>-22.79</v>
      </c>
      <c r="V8" s="37">
        <f t="shared" si="13"/>
        <v>-34.56</v>
      </c>
    </row>
    <row r="9" spans="1:22" x14ac:dyDescent="0.2">
      <c r="A9" s="29" t="s">
        <v>67</v>
      </c>
      <c r="B9" s="30">
        <v>-0.8</v>
      </c>
      <c r="C9" s="30">
        <v>-1.17</v>
      </c>
      <c r="D9" s="30">
        <v>-1.01</v>
      </c>
      <c r="E9" s="36">
        <f t="shared" si="0"/>
        <v>-0.99333333333333329</v>
      </c>
      <c r="F9" s="30">
        <f t="shared" si="1"/>
        <v>-0.8</v>
      </c>
      <c r="G9" s="30">
        <f t="shared" si="2"/>
        <v>-1.17</v>
      </c>
      <c r="H9" s="30">
        <f t="shared" si="3"/>
        <v>0.18556220879622368</v>
      </c>
      <c r="I9" s="30">
        <f t="shared" si="4"/>
        <v>0.38313990482155025</v>
      </c>
      <c r="J9" s="36">
        <f t="shared" si="5"/>
        <v>3.2</v>
      </c>
      <c r="K9" s="37">
        <f t="shared" si="6"/>
        <v>-5.17</v>
      </c>
      <c r="L9" s="53" t="s">
        <v>67</v>
      </c>
      <c r="M9" s="54">
        <v>7.61</v>
      </c>
      <c r="N9" s="54">
        <v>9.5299999999999994</v>
      </c>
      <c r="O9" s="54">
        <v>8.5500000000000007</v>
      </c>
      <c r="P9" s="36">
        <f t="shared" si="7"/>
        <v>8.5633333333333344</v>
      </c>
      <c r="Q9" s="30">
        <f t="shared" si="8"/>
        <v>9.5299999999999994</v>
      </c>
      <c r="R9" s="30">
        <f t="shared" si="9"/>
        <v>7.61</v>
      </c>
      <c r="S9" s="30">
        <f t="shared" si="10"/>
        <v>0.96006944193289079</v>
      </c>
      <c r="T9" s="30">
        <f t="shared" si="11"/>
        <v>1.9823051093781356</v>
      </c>
      <c r="U9" s="36">
        <f t="shared" si="12"/>
        <v>13.53</v>
      </c>
      <c r="V9" s="37">
        <f t="shared" si="13"/>
        <v>3.6100000000000003</v>
      </c>
    </row>
    <row r="10" spans="1:22" x14ac:dyDescent="0.2">
      <c r="A10" s="29" t="s">
        <v>68</v>
      </c>
      <c r="B10" s="30">
        <v>0.31</v>
      </c>
      <c r="C10" s="30">
        <v>0.41</v>
      </c>
      <c r="D10" s="30">
        <v>0.4</v>
      </c>
      <c r="E10" s="36">
        <f t="shared" si="0"/>
        <v>0.37333333333333335</v>
      </c>
      <c r="F10" s="30">
        <f t="shared" si="1"/>
        <v>0.41</v>
      </c>
      <c r="G10" s="30">
        <f t="shared" si="2"/>
        <v>0.31</v>
      </c>
      <c r="H10" s="30">
        <f t="shared" si="3"/>
        <v>5.507570547286076E-2</v>
      </c>
      <c r="I10" s="30">
        <f t="shared" si="4"/>
        <v>0.11371766206999923</v>
      </c>
      <c r="J10" s="36">
        <f t="shared" si="5"/>
        <v>4.41</v>
      </c>
      <c r="K10" s="37">
        <f t="shared" si="6"/>
        <v>-3.69</v>
      </c>
      <c r="L10" s="53" t="s">
        <v>85</v>
      </c>
      <c r="M10" s="54">
        <v>-7.42</v>
      </c>
      <c r="N10" s="54">
        <v>-12.21</v>
      </c>
      <c r="O10" s="54">
        <v>-8.16</v>
      </c>
      <c r="P10" s="36">
        <f t="shared" si="7"/>
        <v>-9.2633333333333336</v>
      </c>
      <c r="Q10" s="30">
        <f t="shared" si="8"/>
        <v>-7.42</v>
      </c>
      <c r="R10" s="30">
        <f t="shared" si="9"/>
        <v>-12.21</v>
      </c>
      <c r="S10" s="30">
        <f t="shared" si="10"/>
        <v>2.5785719562062464</v>
      </c>
      <c r="T10" s="30">
        <f t="shared" si="11"/>
        <v>5.3241110907518214</v>
      </c>
      <c r="U10" s="36">
        <f t="shared" si="12"/>
        <v>-3.42</v>
      </c>
      <c r="V10" s="37">
        <f t="shared" si="13"/>
        <v>-16.21</v>
      </c>
    </row>
    <row r="11" spans="1:22" x14ac:dyDescent="0.2">
      <c r="A11" s="29" t="s">
        <v>69</v>
      </c>
      <c r="B11" s="30">
        <v>0.15</v>
      </c>
      <c r="C11" s="30">
        <v>0.28000000000000003</v>
      </c>
      <c r="D11" s="30">
        <v>0.15</v>
      </c>
      <c r="E11" s="36">
        <f t="shared" si="0"/>
        <v>0.19333333333333336</v>
      </c>
      <c r="F11" s="30">
        <f t="shared" si="1"/>
        <v>0.28000000000000003</v>
      </c>
      <c r="G11" s="30">
        <f t="shared" si="2"/>
        <v>0.15</v>
      </c>
      <c r="H11" s="30">
        <f t="shared" si="3"/>
        <v>7.5055534994651285E-2</v>
      </c>
      <c r="I11" s="30">
        <f t="shared" si="4"/>
        <v>0.15497105106008227</v>
      </c>
      <c r="J11" s="36">
        <f t="shared" si="5"/>
        <v>4.28</v>
      </c>
      <c r="K11" s="37">
        <f t="shared" si="6"/>
        <v>-3.85</v>
      </c>
      <c r="L11" s="53" t="s">
        <v>69</v>
      </c>
      <c r="M11" s="54">
        <v>3.31</v>
      </c>
      <c r="N11" s="54">
        <v>3.68</v>
      </c>
      <c r="O11" s="54">
        <v>3.31</v>
      </c>
      <c r="P11" s="36">
        <f t="shared" si="7"/>
        <v>3.4333333333333336</v>
      </c>
      <c r="Q11" s="30">
        <f t="shared" si="8"/>
        <v>3.68</v>
      </c>
      <c r="R11" s="30">
        <f t="shared" si="9"/>
        <v>3.31</v>
      </c>
      <c r="S11" s="30">
        <f t="shared" si="10"/>
        <v>0.21361959960016161</v>
      </c>
      <c r="T11" s="30">
        <f t="shared" si="11"/>
        <v>0.44107145301715778</v>
      </c>
      <c r="U11" s="36">
        <f t="shared" si="12"/>
        <v>7.68</v>
      </c>
      <c r="V11" s="37">
        <f t="shared" si="13"/>
        <v>-0.69</v>
      </c>
    </row>
    <row r="12" spans="1:22" x14ac:dyDescent="0.2">
      <c r="A12" s="29" t="s">
        <v>70</v>
      </c>
      <c r="B12" s="30">
        <v>3.19</v>
      </c>
      <c r="C12" s="30">
        <v>4.1100000000000003</v>
      </c>
      <c r="D12" s="30">
        <v>3.81</v>
      </c>
      <c r="E12" s="36">
        <f t="shared" si="0"/>
        <v>3.7033333333333336</v>
      </c>
      <c r="F12" s="30">
        <f t="shared" si="1"/>
        <v>4.1100000000000003</v>
      </c>
      <c r="G12" s="30">
        <f t="shared" si="2"/>
        <v>3.19</v>
      </c>
      <c r="H12" s="30">
        <f t="shared" si="3"/>
        <v>0.46918368826434015</v>
      </c>
      <c r="I12" s="30">
        <f t="shared" si="4"/>
        <v>0.96874786537398383</v>
      </c>
      <c r="J12" s="36">
        <f t="shared" si="5"/>
        <v>8.11</v>
      </c>
      <c r="K12" s="37">
        <f t="shared" si="6"/>
        <v>-0.81</v>
      </c>
      <c r="L12" s="53" t="s">
        <v>70</v>
      </c>
      <c r="M12" s="54">
        <v>-10.39</v>
      </c>
      <c r="N12" s="54">
        <v>-13.76</v>
      </c>
      <c r="O12" s="54">
        <v>-12.2</v>
      </c>
      <c r="P12" s="36">
        <f t="shared" si="7"/>
        <v>-12.116666666666665</v>
      </c>
      <c r="Q12" s="30">
        <f t="shared" si="8"/>
        <v>-10.39</v>
      </c>
      <c r="R12" s="30">
        <f t="shared" si="9"/>
        <v>-13.76</v>
      </c>
      <c r="S12" s="30">
        <f t="shared" si="10"/>
        <v>1.6865447913807088</v>
      </c>
      <c r="T12" s="30">
        <f t="shared" si="11"/>
        <v>3.4822963955796387</v>
      </c>
      <c r="U12" s="36">
        <f t="shared" si="12"/>
        <v>-6.3900000000000006</v>
      </c>
      <c r="V12" s="37">
        <f t="shared" si="13"/>
        <v>-17.759999999999998</v>
      </c>
    </row>
    <row r="13" spans="1:22" x14ac:dyDescent="0.2">
      <c r="A13" s="29" t="s">
        <v>71</v>
      </c>
      <c r="B13" s="30">
        <v>11.81</v>
      </c>
      <c r="C13" s="30">
        <v>13.75</v>
      </c>
      <c r="D13" s="30">
        <v>14.99</v>
      </c>
      <c r="E13" s="36">
        <f t="shared" si="0"/>
        <v>13.516666666666667</v>
      </c>
      <c r="F13" s="30">
        <f t="shared" si="1"/>
        <v>14.99</v>
      </c>
      <c r="G13" s="30">
        <f t="shared" si="2"/>
        <v>11.81</v>
      </c>
      <c r="H13" s="30">
        <f t="shared" si="3"/>
        <v>1.6027892354683859</v>
      </c>
      <c r="I13" s="30">
        <f t="shared" si="4"/>
        <v>3.3093619606604929</v>
      </c>
      <c r="J13" s="36">
        <f t="shared" si="5"/>
        <v>18.990000000000002</v>
      </c>
      <c r="K13" s="37">
        <f t="shared" si="6"/>
        <v>7.8100000000000005</v>
      </c>
      <c r="L13" s="53" t="s">
        <v>71</v>
      </c>
      <c r="M13" s="54">
        <v>2.41</v>
      </c>
      <c r="N13" s="54">
        <v>4.12</v>
      </c>
      <c r="O13" s="54">
        <v>6.77</v>
      </c>
      <c r="P13" s="36">
        <f t="shared" si="7"/>
        <v>4.4333333333333336</v>
      </c>
      <c r="Q13" s="30">
        <f t="shared" si="8"/>
        <v>6.77</v>
      </c>
      <c r="R13" s="30">
        <f t="shared" si="9"/>
        <v>2.41</v>
      </c>
      <c r="S13" s="30">
        <f t="shared" si="10"/>
        <v>2.1968234643078008</v>
      </c>
      <c r="T13" s="30">
        <f t="shared" si="11"/>
        <v>4.5358952045507666</v>
      </c>
      <c r="U13" s="36">
        <f t="shared" si="12"/>
        <v>10.77</v>
      </c>
      <c r="V13" s="37">
        <f t="shared" si="13"/>
        <v>-1.5899999999999999</v>
      </c>
    </row>
    <row r="14" spans="1:22" x14ac:dyDescent="0.2">
      <c r="A14" s="29" t="s">
        <v>72</v>
      </c>
      <c r="B14" s="30">
        <v>0.47</v>
      </c>
      <c r="C14" s="30">
        <v>0.82</v>
      </c>
      <c r="D14" s="30">
        <v>0.69</v>
      </c>
      <c r="E14" s="36">
        <f t="shared" si="0"/>
        <v>0.66</v>
      </c>
      <c r="F14" s="30">
        <f t="shared" si="1"/>
        <v>0.82</v>
      </c>
      <c r="G14" s="30">
        <f t="shared" si="2"/>
        <v>0.47</v>
      </c>
      <c r="H14" s="30">
        <f t="shared" si="3"/>
        <v>0.176918060129541</v>
      </c>
      <c r="I14" s="30">
        <f t="shared" si="4"/>
        <v>0.36529188329334594</v>
      </c>
      <c r="J14" s="36">
        <f t="shared" si="5"/>
        <v>4.82</v>
      </c>
      <c r="K14" s="37">
        <f t="shared" si="6"/>
        <v>-3.5300000000000002</v>
      </c>
      <c r="L14" s="53" t="s">
        <v>72</v>
      </c>
      <c r="M14" s="54">
        <v>5.0599999999999996</v>
      </c>
      <c r="N14" s="54">
        <v>9.49</v>
      </c>
      <c r="O14" s="54">
        <v>6.86</v>
      </c>
      <c r="P14" s="36">
        <f t="shared" si="7"/>
        <v>7.1366666666666667</v>
      </c>
      <c r="Q14" s="30">
        <f t="shared" si="8"/>
        <v>9.49</v>
      </c>
      <c r="R14" s="30">
        <f t="shared" si="9"/>
        <v>5.0599999999999996</v>
      </c>
      <c r="S14" s="30">
        <f t="shared" si="10"/>
        <v>2.2279213032181668</v>
      </c>
      <c r="T14" s="30">
        <f t="shared" si="11"/>
        <v>4.600104523450165</v>
      </c>
      <c r="U14" s="36">
        <f t="shared" si="12"/>
        <v>13.49</v>
      </c>
      <c r="V14" s="37">
        <f t="shared" si="13"/>
        <v>1.0599999999999996</v>
      </c>
    </row>
    <row r="15" spans="1:22" x14ac:dyDescent="0.2">
      <c r="A15" s="29" t="s">
        <v>73</v>
      </c>
      <c r="B15" s="30">
        <v>1.54</v>
      </c>
      <c r="C15" s="30">
        <v>1.6</v>
      </c>
      <c r="D15" s="30">
        <v>1.53</v>
      </c>
      <c r="E15" s="36">
        <f t="shared" si="0"/>
        <v>1.5566666666666666</v>
      </c>
      <c r="F15" s="30">
        <f t="shared" si="1"/>
        <v>1.6</v>
      </c>
      <c r="G15" s="30">
        <f t="shared" si="2"/>
        <v>1.53</v>
      </c>
      <c r="H15" s="30">
        <f t="shared" si="3"/>
        <v>3.7859388972001862E-2</v>
      </c>
      <c r="I15" s="30">
        <f t="shared" si="4"/>
        <v>7.8170241567150592E-2</v>
      </c>
      <c r="J15" s="36">
        <f t="shared" si="5"/>
        <v>5.6</v>
      </c>
      <c r="K15" s="37">
        <f t="shared" si="6"/>
        <v>-2.4699999999999998</v>
      </c>
      <c r="L15" s="29"/>
      <c r="M15" s="19"/>
      <c r="N15" s="19"/>
      <c r="O15" s="19"/>
      <c r="P15" s="18"/>
      <c r="Q15" s="19"/>
      <c r="R15" s="19"/>
      <c r="S15" s="19"/>
      <c r="T15" s="19"/>
      <c r="U15" s="18"/>
      <c r="V15" s="20"/>
    </row>
    <row r="16" spans="1:22" x14ac:dyDescent="0.2">
      <c r="A16" s="39" t="s">
        <v>74</v>
      </c>
      <c r="B16" s="40">
        <v>-1.59</v>
      </c>
      <c r="C16" s="40">
        <v>-1.44</v>
      </c>
      <c r="D16" s="40">
        <v>-2.6</v>
      </c>
      <c r="E16" s="41">
        <f t="shared" si="0"/>
        <v>-1.8766666666666669</v>
      </c>
      <c r="F16" s="40">
        <f t="shared" si="1"/>
        <v>-1.44</v>
      </c>
      <c r="G16" s="40">
        <f t="shared" si="2"/>
        <v>-2.6</v>
      </c>
      <c r="H16" s="40">
        <f t="shared" si="3"/>
        <v>0.63089882971307876</v>
      </c>
      <c r="I16" s="40">
        <f t="shared" si="4"/>
        <v>1.3026494949397025</v>
      </c>
      <c r="J16" s="41">
        <f t="shared" si="5"/>
        <v>2.56</v>
      </c>
      <c r="K16" s="42">
        <f t="shared" si="6"/>
        <v>-6.6</v>
      </c>
      <c r="L16" s="29"/>
      <c r="M16" s="19"/>
      <c r="N16" s="19"/>
      <c r="O16" s="19"/>
      <c r="P16" s="18"/>
      <c r="Q16" s="19"/>
      <c r="R16" s="19"/>
      <c r="S16" s="19"/>
      <c r="T16" s="19"/>
      <c r="U16" s="18"/>
      <c r="V16" s="20"/>
    </row>
    <row r="17" spans="1:22" x14ac:dyDescent="0.2">
      <c r="A17" s="39" t="s">
        <v>75</v>
      </c>
      <c r="B17" s="40">
        <v>1.48</v>
      </c>
      <c r="C17" s="40">
        <v>1.45</v>
      </c>
      <c r="D17" s="40">
        <v>1.73</v>
      </c>
      <c r="E17" s="41">
        <f t="shared" si="0"/>
        <v>1.5533333333333335</v>
      </c>
      <c r="F17" s="40">
        <f t="shared" si="1"/>
        <v>1.73</v>
      </c>
      <c r="G17" s="40">
        <f t="shared" si="2"/>
        <v>1.45</v>
      </c>
      <c r="H17" s="40">
        <f t="shared" si="3"/>
        <v>0.15373136743466942</v>
      </c>
      <c r="I17" s="40">
        <f t="shared" si="4"/>
        <v>0.31741711779087572</v>
      </c>
      <c r="J17" s="41">
        <f t="shared" si="5"/>
        <v>5.73</v>
      </c>
      <c r="K17" s="42">
        <f t="shared" si="6"/>
        <v>-2.5499999999999998</v>
      </c>
      <c r="L17" s="29"/>
      <c r="M17" s="19"/>
      <c r="N17" s="19"/>
      <c r="O17" s="19"/>
      <c r="P17" s="18"/>
      <c r="Q17" s="19"/>
      <c r="R17" s="19"/>
      <c r="S17" s="19"/>
      <c r="T17" s="19"/>
      <c r="U17" s="18"/>
      <c r="V17" s="20"/>
    </row>
    <row r="18" spans="1:22" x14ac:dyDescent="0.2">
      <c r="A18" s="39" t="s">
        <v>76</v>
      </c>
      <c r="B18" s="40">
        <v>0.82</v>
      </c>
      <c r="C18" s="40">
        <v>1.02</v>
      </c>
      <c r="D18" s="40">
        <v>0.92</v>
      </c>
      <c r="E18" s="41">
        <f t="shared" si="0"/>
        <v>0.91999999999999993</v>
      </c>
      <c r="F18" s="40">
        <f t="shared" si="1"/>
        <v>1.02</v>
      </c>
      <c r="G18" s="40">
        <f t="shared" si="2"/>
        <v>0.82</v>
      </c>
      <c r="H18" s="40">
        <f t="shared" si="3"/>
        <v>0.10000000000000003</v>
      </c>
      <c r="I18" s="40">
        <f t="shared" si="4"/>
        <v>0.20647518010647192</v>
      </c>
      <c r="J18" s="41">
        <f t="shared" si="5"/>
        <v>5.0199999999999996</v>
      </c>
      <c r="K18" s="42">
        <f t="shared" si="6"/>
        <v>-3.18</v>
      </c>
      <c r="L18" s="29"/>
      <c r="M18" s="19"/>
      <c r="N18" s="19"/>
      <c r="O18" s="19"/>
      <c r="P18" s="18"/>
      <c r="Q18" s="19"/>
      <c r="R18" s="19"/>
      <c r="S18" s="19"/>
      <c r="T18" s="19"/>
      <c r="U18" s="18"/>
      <c r="V18" s="20"/>
    </row>
    <row r="19" spans="1:22" x14ac:dyDescent="0.2">
      <c r="A19" s="39" t="s">
        <v>77</v>
      </c>
      <c r="B19" s="40">
        <v>3.69</v>
      </c>
      <c r="C19" s="40">
        <v>4.25</v>
      </c>
      <c r="D19" s="40">
        <v>3.86</v>
      </c>
      <c r="E19" s="41">
        <f t="shared" si="0"/>
        <v>3.9333333333333331</v>
      </c>
      <c r="F19" s="40">
        <f t="shared" si="1"/>
        <v>4.25</v>
      </c>
      <c r="G19" s="40">
        <f t="shared" si="2"/>
        <v>3.69</v>
      </c>
      <c r="H19" s="40">
        <f t="shared" si="3"/>
        <v>0.28711205710198479</v>
      </c>
      <c r="I19" s="40">
        <f t="shared" si="4"/>
        <v>0.59281513700871935</v>
      </c>
      <c r="J19" s="41">
        <f t="shared" si="5"/>
        <v>8.25</v>
      </c>
      <c r="K19" s="42">
        <f t="shared" si="6"/>
        <v>-0.31000000000000005</v>
      </c>
      <c r="L19" s="29"/>
      <c r="M19" s="19"/>
      <c r="N19" s="19"/>
      <c r="O19" s="19"/>
      <c r="P19" s="18"/>
      <c r="Q19" s="19"/>
      <c r="R19" s="19"/>
      <c r="S19" s="19"/>
      <c r="T19" s="19"/>
      <c r="U19" s="18"/>
      <c r="V19" s="20"/>
    </row>
    <row r="20" spans="1:22" x14ac:dyDescent="0.2">
      <c r="A20" s="39" t="s">
        <v>78</v>
      </c>
      <c r="B20" s="40">
        <v>3.34</v>
      </c>
      <c r="C20" s="40">
        <v>3.14</v>
      </c>
      <c r="D20" s="40">
        <v>4.26</v>
      </c>
      <c r="E20" s="41">
        <f t="shared" si="0"/>
        <v>3.58</v>
      </c>
      <c r="F20" s="40">
        <f t="shared" si="1"/>
        <v>4.26</v>
      </c>
      <c r="G20" s="40">
        <f t="shared" si="2"/>
        <v>3.14</v>
      </c>
      <c r="H20" s="40">
        <f t="shared" si="3"/>
        <v>0.59732738092272297</v>
      </c>
      <c r="I20" s="40">
        <f t="shared" si="4"/>
        <v>1.2333327855854634</v>
      </c>
      <c r="J20" s="41">
        <f t="shared" si="5"/>
        <v>8.26</v>
      </c>
      <c r="K20" s="42">
        <f t="shared" si="6"/>
        <v>-0.85999999999999988</v>
      </c>
      <c r="L20" s="29"/>
      <c r="M20" s="19"/>
      <c r="N20" s="19"/>
      <c r="O20" s="19"/>
      <c r="P20" s="18"/>
      <c r="Q20" s="19"/>
      <c r="R20" s="19"/>
      <c r="S20" s="19"/>
      <c r="T20" s="19"/>
      <c r="U20" s="18"/>
      <c r="V20" s="20"/>
    </row>
    <row r="21" spans="1:22" x14ac:dyDescent="0.2">
      <c r="A21" s="39" t="s">
        <v>79</v>
      </c>
      <c r="B21" s="40">
        <v>-1.84</v>
      </c>
      <c r="C21" s="40">
        <v>-1.58</v>
      </c>
      <c r="D21" s="40">
        <v>-2.12</v>
      </c>
      <c r="E21" s="41">
        <f t="shared" si="0"/>
        <v>-1.8466666666666667</v>
      </c>
      <c r="F21" s="40">
        <f t="shared" si="1"/>
        <v>-1.58</v>
      </c>
      <c r="G21" s="40">
        <f t="shared" si="2"/>
        <v>-2.12</v>
      </c>
      <c r="H21" s="40">
        <f t="shared" si="3"/>
        <v>0.27006172134038786</v>
      </c>
      <c r="I21" s="40">
        <f t="shared" si="4"/>
        <v>0.55761042553620399</v>
      </c>
      <c r="J21" s="41">
        <f t="shared" si="5"/>
        <v>2.42</v>
      </c>
      <c r="K21" s="42">
        <f t="shared" si="6"/>
        <v>-6.12</v>
      </c>
      <c r="L21" s="29"/>
      <c r="M21" s="19"/>
      <c r="N21" s="19"/>
      <c r="O21" s="19"/>
      <c r="P21" s="18"/>
      <c r="Q21" s="19"/>
      <c r="R21" s="19"/>
      <c r="S21" s="19"/>
      <c r="T21" s="19"/>
      <c r="U21" s="18"/>
      <c r="V21" s="20"/>
    </row>
    <row r="22" spans="1:22" x14ac:dyDescent="0.2">
      <c r="A22" s="39" t="s">
        <v>80</v>
      </c>
      <c r="B22" s="40">
        <v>-0.06</v>
      </c>
      <c r="C22" s="40">
        <v>0.51</v>
      </c>
      <c r="D22" s="40">
        <v>-0.75</v>
      </c>
      <c r="E22" s="41">
        <f t="shared" si="0"/>
        <v>-9.9999999999999992E-2</v>
      </c>
      <c r="F22" s="40">
        <f t="shared" si="1"/>
        <v>0.51</v>
      </c>
      <c r="G22" s="40">
        <f t="shared" si="2"/>
        <v>-0.75</v>
      </c>
      <c r="H22" s="40">
        <f t="shared" si="3"/>
        <v>0.63095166217389431</v>
      </c>
      <c r="I22" s="40">
        <f t="shared" si="4"/>
        <v>1.3027585808583262</v>
      </c>
      <c r="J22" s="41">
        <f t="shared" si="5"/>
        <v>4.51</v>
      </c>
      <c r="K22" s="42">
        <f t="shared" si="6"/>
        <v>-4.75</v>
      </c>
      <c r="L22" s="29"/>
      <c r="M22" s="19"/>
      <c r="N22" s="19"/>
      <c r="O22" s="19"/>
      <c r="P22" s="18"/>
      <c r="Q22" s="19"/>
      <c r="R22" s="19"/>
      <c r="S22" s="19"/>
      <c r="T22" s="19"/>
      <c r="U22" s="18"/>
      <c r="V22" s="20"/>
    </row>
    <row r="23" spans="1:22" x14ac:dyDescent="0.2">
      <c r="A23" s="39" t="s">
        <v>81</v>
      </c>
      <c r="B23" s="40">
        <v>3.78</v>
      </c>
      <c r="C23" s="40">
        <v>4.1500000000000004</v>
      </c>
      <c r="D23" s="40">
        <v>4.47</v>
      </c>
      <c r="E23" s="41">
        <f t="shared" si="0"/>
        <v>4.1333333333333329</v>
      </c>
      <c r="F23" s="40">
        <f t="shared" si="1"/>
        <v>4.47</v>
      </c>
      <c r="G23" s="40">
        <f t="shared" si="2"/>
        <v>3.78</v>
      </c>
      <c r="H23" s="40">
        <f t="shared" si="3"/>
        <v>0.34530180036213731</v>
      </c>
      <c r="I23" s="40">
        <f t="shared" si="4"/>
        <v>0.7129625142086129</v>
      </c>
      <c r="J23" s="41">
        <f t="shared" si="5"/>
        <v>8.4699999999999989</v>
      </c>
      <c r="K23" s="42">
        <f t="shared" si="6"/>
        <v>-0.2200000000000002</v>
      </c>
      <c r="L23" s="29"/>
      <c r="M23" s="19"/>
      <c r="N23" s="19"/>
      <c r="O23" s="19"/>
      <c r="P23" s="18"/>
      <c r="Q23" s="19"/>
      <c r="R23" s="19"/>
      <c r="S23" s="19"/>
      <c r="T23" s="19"/>
      <c r="U23" s="18"/>
      <c r="V23" s="20"/>
    </row>
    <row r="24" spans="1:22" x14ac:dyDescent="0.2">
      <c r="A24" s="39" t="s">
        <v>82</v>
      </c>
      <c r="B24" s="40">
        <v>3.72</v>
      </c>
      <c r="C24" s="40">
        <v>3.7</v>
      </c>
      <c r="D24" s="40">
        <v>4.67</v>
      </c>
      <c r="E24" s="41">
        <f t="shared" si="0"/>
        <v>4.03</v>
      </c>
      <c r="F24" s="40">
        <f t="shared" si="1"/>
        <v>4.67</v>
      </c>
      <c r="G24" s="40">
        <f t="shared" si="2"/>
        <v>3.7</v>
      </c>
      <c r="H24" s="40">
        <f t="shared" si="3"/>
        <v>0.55434646206140603</v>
      </c>
      <c r="I24" s="40">
        <f t="shared" si="4"/>
        <v>1.1445878559551428</v>
      </c>
      <c r="J24" s="41">
        <f t="shared" si="5"/>
        <v>8.67</v>
      </c>
      <c r="K24" s="42">
        <f t="shared" si="6"/>
        <v>-0.29999999999999982</v>
      </c>
      <c r="L24" s="29"/>
      <c r="M24" s="19"/>
      <c r="N24" s="19"/>
      <c r="O24" s="19"/>
      <c r="P24" s="18"/>
      <c r="Q24" s="19"/>
      <c r="R24" s="19"/>
      <c r="S24" s="19"/>
      <c r="T24" s="19"/>
      <c r="U24" s="18"/>
      <c r="V24" s="20"/>
    </row>
    <row r="25" spans="1:22" x14ac:dyDescent="0.2">
      <c r="A25" s="39" t="s">
        <v>83</v>
      </c>
      <c r="B25" s="40">
        <v>1.35</v>
      </c>
      <c r="C25" s="40">
        <v>1.83</v>
      </c>
      <c r="D25" s="40">
        <v>1.67</v>
      </c>
      <c r="E25" s="41">
        <f t="shared" si="0"/>
        <v>1.6166666666666665</v>
      </c>
      <c r="F25" s="40">
        <f t="shared" si="1"/>
        <v>1.83</v>
      </c>
      <c r="G25" s="40">
        <f t="shared" si="2"/>
        <v>1.35</v>
      </c>
      <c r="H25" s="40">
        <f t="shared" si="3"/>
        <v>0.24440403706431255</v>
      </c>
      <c r="I25" s="40">
        <f t="shared" si="4"/>
        <v>0.50463367571602757</v>
      </c>
      <c r="J25" s="41">
        <f t="shared" si="5"/>
        <v>5.83</v>
      </c>
      <c r="K25" s="42">
        <f t="shared" si="6"/>
        <v>-2.65</v>
      </c>
      <c r="L25" s="29"/>
      <c r="M25" s="19"/>
      <c r="N25" s="19"/>
      <c r="O25" s="19"/>
      <c r="P25" s="18"/>
      <c r="Q25" s="19"/>
      <c r="R25" s="19"/>
      <c r="S25" s="19"/>
      <c r="T25" s="19"/>
      <c r="U25" s="18"/>
      <c r="V25" s="20"/>
    </row>
    <row r="26" spans="1:22" ht="13.5" thickBot="1" x14ac:dyDescent="0.25">
      <c r="A26" s="43" t="s">
        <v>84</v>
      </c>
      <c r="B26" s="44">
        <v>1.83</v>
      </c>
      <c r="C26" s="44">
        <v>2.4700000000000002</v>
      </c>
      <c r="D26" s="44">
        <v>1.76</v>
      </c>
      <c r="E26" s="45">
        <f t="shared" si="0"/>
        <v>2.02</v>
      </c>
      <c r="F26" s="44">
        <f t="shared" si="1"/>
        <v>2.4700000000000002</v>
      </c>
      <c r="G26" s="44">
        <f t="shared" si="2"/>
        <v>1.76</v>
      </c>
      <c r="H26" s="44">
        <f t="shared" si="3"/>
        <v>0.39127995093027734</v>
      </c>
      <c r="I26" s="44">
        <f t="shared" si="4"/>
        <v>0.80789598340380475</v>
      </c>
      <c r="J26" s="45">
        <f t="shared" si="5"/>
        <v>6.4700000000000006</v>
      </c>
      <c r="K26" s="46">
        <f t="shared" si="6"/>
        <v>-2.2400000000000002</v>
      </c>
      <c r="L26" s="43"/>
      <c r="M26" s="49"/>
      <c r="N26" s="49"/>
      <c r="O26" s="49"/>
      <c r="P26" s="48"/>
      <c r="Q26" s="49"/>
      <c r="R26" s="49"/>
      <c r="S26" s="49"/>
      <c r="T26" s="49"/>
      <c r="U26" s="48"/>
      <c r="V26" s="50"/>
    </row>
    <row r="27" spans="1:22" ht="13.5" thickTop="1" x14ac:dyDescent="0.2">
      <c r="A27" t="s">
        <v>99</v>
      </c>
      <c r="J27" s="1">
        <f>MAX(J15:J16)</f>
        <v>5.6</v>
      </c>
      <c r="K27" s="1">
        <f>MIN(K15:K16)</f>
        <v>-6.6</v>
      </c>
    </row>
    <row r="28" spans="1:22" x14ac:dyDescent="0.2">
      <c r="A28" t="s">
        <v>96</v>
      </c>
      <c r="J28" s="1">
        <f>MAX(J17:J18)</f>
        <v>5.73</v>
      </c>
      <c r="K28" s="1">
        <f>MIN(K17:K18)</f>
        <v>-3.18</v>
      </c>
    </row>
    <row r="29" spans="1:22" x14ac:dyDescent="0.2">
      <c r="A29" t="s">
        <v>97</v>
      </c>
      <c r="J29" s="1">
        <f>MAX(J19:J22)</f>
        <v>8.26</v>
      </c>
      <c r="K29" s="1">
        <f>MIN(K19:K22)</f>
        <v>-6.12</v>
      </c>
    </row>
    <row r="30" spans="1:22" x14ac:dyDescent="0.2">
      <c r="A30" t="s">
        <v>98</v>
      </c>
      <c r="J30" s="1">
        <f>MAX(J23:J26)</f>
        <v>8.67</v>
      </c>
      <c r="K30" s="1">
        <f>MIN(K23:K26)</f>
        <v>-2.65</v>
      </c>
    </row>
  </sheetData>
  <sheetProtection password="DC79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Bereket Nigusse</cp:lastModifiedBy>
  <cp:lastPrinted>2011-11-15T21:20:56Z</cp:lastPrinted>
  <dcterms:created xsi:type="dcterms:W3CDTF">2006-01-01T11:40:37Z</dcterms:created>
  <dcterms:modified xsi:type="dcterms:W3CDTF">2017-06-13T15:05:32Z</dcterms:modified>
</cp:coreProperties>
</file>