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0"/>
  </bookViews>
  <sheets>
    <sheet name="Cash appropriation" sheetId="1" r:id="rId1"/>
  </sheets>
  <definedNames>
    <definedName name="_xlnm.Print_Titles" localSheetId="0">'Cash appropriation'!$6:$7</definedName>
  </definedNames>
  <calcPr fullCalcOnLoad="1"/>
</workbook>
</file>

<file path=xl/sharedStrings.xml><?xml version="1.0" encoding="utf-8"?>
<sst xmlns="http://schemas.openxmlformats.org/spreadsheetml/2006/main" count="55" uniqueCount="52">
  <si>
    <t>Program Break-down by Percentage</t>
  </si>
  <si>
    <t>Product Approval</t>
  </si>
  <si>
    <t>Manufactured Building</t>
  </si>
  <si>
    <t xml:space="preserve">Career Service Salaries </t>
  </si>
  <si>
    <t>Subtotal</t>
  </si>
  <si>
    <t xml:space="preserve">Expense - 040000                                             </t>
  </si>
  <si>
    <t>Operating Capital Outlay (OCO) - 060000</t>
  </si>
  <si>
    <t>Florida Administrative Weekly - 100777</t>
  </si>
  <si>
    <t>Risk Management Insurance - 103241</t>
  </si>
  <si>
    <t>Human Resource Services - 107040</t>
  </si>
  <si>
    <t>Indirect Charges - 181313</t>
  </si>
  <si>
    <t>Refunds State Revenues - 220020</t>
  </si>
  <si>
    <t>Service Charge to General Revenue - 310322</t>
  </si>
  <si>
    <t>FY 2009-2010 Expenditures</t>
  </si>
  <si>
    <t>Research</t>
  </si>
  <si>
    <t>Education</t>
  </si>
  <si>
    <t>FY 2010-2011 Appropriations</t>
  </si>
  <si>
    <t xml:space="preserve">OPS   / Contractual Services - 030000                                             </t>
  </si>
  <si>
    <t xml:space="preserve">Florida Building Code                      </t>
  </si>
  <si>
    <r>
      <t xml:space="preserve">Education / Outreach </t>
    </r>
    <r>
      <rPr>
        <b/>
        <sz val="11"/>
        <color indexed="8"/>
        <rFont val="Calibri"/>
        <family val="2"/>
      </rPr>
      <t>(Split: 0/0/0/0/0/100)</t>
    </r>
  </si>
  <si>
    <r>
      <t xml:space="preserve">Manufactured Building Monitoring </t>
    </r>
    <r>
      <rPr>
        <b/>
        <sz val="11"/>
        <color indexed="8"/>
        <rFont val="Calibri"/>
        <family val="2"/>
      </rPr>
      <t>(Split: 0/0/100/0/0/0)</t>
    </r>
  </si>
  <si>
    <r>
      <t xml:space="preserve">Energy form database </t>
    </r>
    <r>
      <rPr>
        <b/>
        <sz val="11"/>
        <color indexed="8"/>
        <rFont val="Calibri"/>
        <family val="2"/>
      </rPr>
      <t>(Split: 100/0/0/0/0/0)</t>
    </r>
  </si>
  <si>
    <r>
      <t xml:space="preserve">Signer Services </t>
    </r>
    <r>
      <rPr>
        <b/>
        <sz val="11"/>
        <color indexed="8"/>
        <rFont val="Calibri"/>
        <family val="2"/>
      </rPr>
      <t>(Split: 0/0/0/100/0/0)</t>
    </r>
  </si>
  <si>
    <t>Estimated FY 2010/2011 Expenditures</t>
  </si>
  <si>
    <r>
      <t xml:space="preserve">Travel:  Council </t>
    </r>
    <r>
      <rPr>
        <b/>
        <sz val="11"/>
        <color indexed="8"/>
        <rFont val="Calibri"/>
        <family val="2"/>
      </rPr>
      <t>(Split:  0/0/0/100/0/0)</t>
    </r>
  </si>
  <si>
    <r>
      <t xml:space="preserve">Facilitator </t>
    </r>
    <r>
      <rPr>
        <b/>
        <sz val="11"/>
        <color indexed="8"/>
        <rFont val="Calibri"/>
        <family val="2"/>
      </rPr>
      <t>(Split: 78/18/0/2/2/0)</t>
    </r>
  </si>
  <si>
    <t xml:space="preserve">Department of Health - 100089 </t>
  </si>
  <si>
    <r>
      <t xml:space="preserve">Meeting Site Rent </t>
    </r>
    <r>
      <rPr>
        <b/>
        <sz val="11"/>
        <color indexed="8"/>
        <rFont val="Calibri"/>
        <family val="2"/>
      </rPr>
      <t xml:space="preserve">(Split: 76/18/0/2/2/2) </t>
    </r>
  </si>
  <si>
    <r>
      <t xml:space="preserve">Travel:  Staff </t>
    </r>
    <r>
      <rPr>
        <b/>
        <sz val="11"/>
        <color indexed="8"/>
        <rFont val="Calibri"/>
        <family val="2"/>
      </rPr>
      <t xml:space="preserve">(Split: 76/18/0/2/2/2) </t>
    </r>
  </si>
  <si>
    <r>
      <t xml:space="preserve">Travel: Commission </t>
    </r>
    <r>
      <rPr>
        <b/>
        <sz val="11"/>
        <color indexed="8"/>
        <rFont val="Calibri"/>
        <family val="2"/>
      </rPr>
      <t xml:space="preserve">(Split: 76/18/0/2/2/2) </t>
    </r>
  </si>
  <si>
    <t>66%</t>
  </si>
  <si>
    <r>
      <t xml:space="preserve">Audio Services </t>
    </r>
    <r>
      <rPr>
        <b/>
        <sz val="11"/>
        <color indexed="8"/>
        <rFont val="Calibri"/>
        <family val="2"/>
      </rPr>
      <t>(Split: 68/18/10/2/2/0)</t>
    </r>
  </si>
  <si>
    <r>
      <t xml:space="preserve">Minutes </t>
    </r>
    <r>
      <rPr>
        <b/>
        <sz val="11"/>
        <color indexed="8"/>
        <rFont val="Calibri"/>
        <family val="2"/>
      </rPr>
      <t>(Split: 68/18/10/2/2/0)</t>
    </r>
  </si>
  <si>
    <r>
      <t xml:space="preserve">       -Hurricane </t>
    </r>
    <r>
      <rPr>
        <b/>
        <sz val="11"/>
        <color indexed="8"/>
        <rFont val="Calibri"/>
        <family val="2"/>
      </rPr>
      <t>(Split 72/18/10/0/0/0)</t>
    </r>
  </si>
  <si>
    <r>
      <t xml:space="preserve">       -Roofing / Soffit </t>
    </r>
    <r>
      <rPr>
        <b/>
        <sz val="11"/>
        <color indexed="8"/>
        <rFont val="Calibri"/>
        <family val="2"/>
      </rPr>
      <t>(Split: 72/18/10/0/0/0)</t>
    </r>
  </si>
  <si>
    <r>
      <t xml:space="preserve">Convenience Fees </t>
    </r>
    <r>
      <rPr>
        <b/>
        <sz val="11"/>
        <color indexed="8"/>
        <rFont val="Calibri"/>
        <family val="2"/>
      </rPr>
      <t>(Split: 68/18/10/2/2/0)</t>
    </r>
    <r>
      <rPr>
        <sz val="11"/>
        <color theme="1"/>
        <rFont val="Calibri"/>
        <family val="2"/>
      </rPr>
      <t xml:space="preserve"> </t>
    </r>
  </si>
  <si>
    <r>
      <t xml:space="preserve">WebEx </t>
    </r>
    <r>
      <rPr>
        <b/>
        <sz val="11"/>
        <color indexed="8"/>
        <rFont val="Calibri"/>
        <family val="2"/>
      </rPr>
      <t>(Split: 66/18/10/2/2/2)</t>
    </r>
  </si>
  <si>
    <r>
      <t xml:space="preserve">2010 FBC Technical Assistance </t>
    </r>
    <r>
      <rPr>
        <b/>
        <sz val="11"/>
        <color indexed="8"/>
        <rFont val="Calibri"/>
        <family val="2"/>
      </rPr>
      <t>(Split: 68/18/10/2/2/0)</t>
    </r>
  </si>
  <si>
    <r>
      <t xml:space="preserve">Other </t>
    </r>
    <r>
      <rPr>
        <b/>
        <sz val="11"/>
        <color indexed="8"/>
        <rFont val="Calibri"/>
        <family val="2"/>
      </rPr>
      <t>(Split: 68/18/10/2/2/0)</t>
    </r>
  </si>
  <si>
    <r>
      <t xml:space="preserve">DCA Rent </t>
    </r>
    <r>
      <rPr>
        <b/>
        <sz val="11"/>
        <color indexed="8"/>
        <rFont val="Calibri"/>
        <family val="2"/>
      </rPr>
      <t>(Split:  66/18/10/2/2/2)</t>
    </r>
  </si>
  <si>
    <r>
      <t xml:space="preserve">BCIS servers and maintenance </t>
    </r>
    <r>
      <rPr>
        <b/>
        <sz val="11"/>
        <color indexed="8"/>
        <rFont val="Calibri"/>
        <family val="2"/>
      </rPr>
      <t>(Split:  35/50/9/2/2/2)</t>
    </r>
  </si>
  <si>
    <r>
      <t xml:space="preserve">BCIS Updates / Maintenance </t>
    </r>
    <r>
      <rPr>
        <b/>
        <sz val="11"/>
        <color indexed="8"/>
        <rFont val="Calibri"/>
        <family val="2"/>
      </rPr>
      <t>(Split: 37/50/9/2/2/0)</t>
    </r>
  </si>
  <si>
    <r>
      <t xml:space="preserve">Other (office supplies, telephones, printers/copiers, freight, etc.) </t>
    </r>
    <r>
      <rPr>
        <b/>
        <sz val="11"/>
        <color indexed="8"/>
        <rFont val="Calibri"/>
        <family val="2"/>
      </rPr>
      <t>(Split:  66/18/10/2/2/2)</t>
    </r>
  </si>
  <si>
    <t xml:space="preserve">Overhead (Split:  66/18/10/2/2/2)                                                </t>
  </si>
  <si>
    <t xml:space="preserve">Salaries - 010000 (Split:  66/18/10/2/2/2)                                                                      </t>
  </si>
  <si>
    <t>Number of applications in FY 2009/2010</t>
  </si>
  <si>
    <t>Average cost per application</t>
  </si>
  <si>
    <t>Other</t>
  </si>
  <si>
    <t xml:space="preserve">Projected Accessibility </t>
  </si>
  <si>
    <t>Projected                        Dec Statements</t>
  </si>
  <si>
    <t>*Salaries: Percentage of staff assigned to FBC, PA, MB, EDU, ACC, DEC Statements</t>
  </si>
  <si>
    <t>**OPS/Expense/Other/Overhead:  Split based on percentage that directly impact FBC, PA, MB, EDU, ACC, DEC Statements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</si>
</sst>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/>
      <top style="medium"/>
      <bottom style="hair"/>
    </border>
    <border>
      <left style="hair"/>
      <right/>
      <top style="hair"/>
      <bottom style="medium"/>
    </border>
    <border>
      <left style="hair"/>
      <right/>
      <top/>
      <bottom/>
    </border>
    <border>
      <left/>
      <right style="hair"/>
      <top style="hair"/>
      <bottom/>
    </border>
    <border>
      <left/>
      <right style="hair"/>
      <top/>
      <bottom/>
    </border>
    <border>
      <left style="hair"/>
      <right style="hair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37" fillId="0" borderId="0" xfId="0" applyFont="1" applyAlignment="1">
      <alignment horizontal="center"/>
    </xf>
    <xf numFmtId="0" fontId="5" fillId="0" borderId="10" xfId="0" applyFont="1" applyBorder="1" applyAlignment="1">
      <alignment wrapText="1"/>
    </xf>
    <xf numFmtId="44" fontId="40" fillId="0" borderId="10" xfId="44" applyFont="1" applyBorder="1" applyAlignment="1">
      <alignment/>
    </xf>
    <xf numFmtId="44" fontId="5" fillId="0" borderId="10" xfId="44" applyFont="1" applyBorder="1" applyAlignment="1">
      <alignment/>
    </xf>
    <xf numFmtId="2" fontId="5" fillId="0" borderId="10" xfId="0" applyNumberFormat="1" applyFont="1" applyBorder="1" applyAlignment="1" quotePrefix="1">
      <alignment horizontal="center"/>
    </xf>
    <xf numFmtId="9" fontId="5" fillId="0" borderId="10" xfId="0" applyNumberFormat="1" applyFont="1" applyBorder="1" applyAlignment="1">
      <alignment horizontal="center"/>
    </xf>
    <xf numFmtId="10" fontId="5" fillId="0" borderId="10" xfId="0" applyNumberFormat="1" applyFont="1" applyBorder="1" applyAlignment="1" quotePrefix="1">
      <alignment horizontal="center"/>
    </xf>
    <xf numFmtId="9" fontId="0" fillId="0" borderId="0" xfId="0" applyNumberFormat="1" applyFont="1" applyAlignment="1">
      <alignment/>
    </xf>
    <xf numFmtId="0" fontId="6" fillId="0" borderId="0" xfId="0" applyFont="1" applyAlignment="1">
      <alignment/>
    </xf>
    <xf numFmtId="44" fontId="40" fillId="0" borderId="0" xfId="44" applyFont="1" applyAlignment="1">
      <alignment/>
    </xf>
    <xf numFmtId="44" fontId="5" fillId="0" borderId="0" xfId="44" applyFont="1" applyAlignment="1">
      <alignment/>
    </xf>
    <xf numFmtId="44" fontId="37" fillId="0" borderId="0" xfId="0" applyNumberFormat="1" applyFont="1" applyAlignment="1">
      <alignment/>
    </xf>
    <xf numFmtId="44" fontId="0" fillId="0" borderId="11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6" fillId="0" borderId="0" xfId="0" applyFont="1" applyBorder="1" applyAlignment="1">
      <alignment/>
    </xf>
    <xf numFmtId="44" fontId="0" fillId="0" borderId="0" xfId="44" applyFont="1" applyBorder="1" applyAlignment="1">
      <alignment/>
    </xf>
    <xf numFmtId="164" fontId="5" fillId="0" borderId="10" xfId="0" applyNumberFormat="1" applyFont="1" applyBorder="1" applyAlignment="1">
      <alignment horizontal="left" wrapText="1"/>
    </xf>
    <xf numFmtId="44" fontId="40" fillId="0" borderId="10" xfId="44" applyFont="1" applyBorder="1" applyAlignment="1">
      <alignment horizontal="center"/>
    </xf>
    <xf numFmtId="44" fontId="5" fillId="0" borderId="10" xfId="44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/>
    </xf>
    <xf numFmtId="44" fontId="39" fillId="0" borderId="13" xfId="44" applyFont="1" applyBorder="1" applyAlignment="1">
      <alignment/>
    </xf>
    <xf numFmtId="44" fontId="0" fillId="0" borderId="13" xfId="44" applyFont="1" applyBorder="1" applyAlignment="1">
      <alignment/>
    </xf>
    <xf numFmtId="0" fontId="0" fillId="0" borderId="13" xfId="0" applyFont="1" applyBorder="1" applyAlignment="1">
      <alignment/>
    </xf>
    <xf numFmtId="44" fontId="39" fillId="0" borderId="14" xfId="44" applyFont="1" applyBorder="1" applyAlignment="1">
      <alignment/>
    </xf>
    <xf numFmtId="44" fontId="0" fillId="0" borderId="15" xfId="44" applyFont="1" applyBorder="1" applyAlignment="1">
      <alignment/>
    </xf>
    <xf numFmtId="0" fontId="0" fillId="0" borderId="15" xfId="0" applyFont="1" applyBorder="1" applyAlignment="1">
      <alignment/>
    </xf>
    <xf numFmtId="44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44" fontId="39" fillId="0" borderId="15" xfId="44" applyFont="1" applyBorder="1" applyAlignment="1">
      <alignment/>
    </xf>
    <xf numFmtId="44" fontId="6" fillId="0" borderId="15" xfId="44" applyFont="1" applyBorder="1" applyAlignment="1">
      <alignment/>
    </xf>
    <xf numFmtId="44" fontId="39" fillId="0" borderId="18" xfId="44" applyFont="1" applyBorder="1" applyAlignment="1">
      <alignment/>
    </xf>
    <xf numFmtId="44" fontId="0" fillId="0" borderId="18" xfId="44" applyFont="1" applyBorder="1" applyAlignment="1">
      <alignment/>
    </xf>
    <xf numFmtId="0" fontId="0" fillId="0" borderId="18" xfId="0" applyFont="1" applyBorder="1" applyAlignment="1">
      <alignment/>
    </xf>
    <xf numFmtId="44" fontId="0" fillId="0" borderId="18" xfId="0" applyNumberFormat="1" applyFont="1" applyBorder="1" applyAlignment="1">
      <alignment/>
    </xf>
    <xf numFmtId="44" fontId="4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44" fontId="5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44" fontId="39" fillId="0" borderId="0" xfId="0" applyNumberFormat="1" applyFont="1" applyAlignment="1">
      <alignment/>
    </xf>
    <xf numFmtId="44" fontId="0" fillId="0" borderId="14" xfId="44" applyFont="1" applyBorder="1" applyAlignment="1">
      <alignment/>
    </xf>
    <xf numFmtId="0" fontId="0" fillId="0" borderId="14" xfId="0" applyFont="1" applyBorder="1" applyAlignment="1">
      <alignment/>
    </xf>
    <xf numFmtId="44" fontId="39" fillId="0" borderId="18" xfId="44" applyFont="1" applyBorder="1" applyAlignment="1">
      <alignment horizontal="center"/>
    </xf>
    <xf numFmtId="44" fontId="0" fillId="0" borderId="18" xfId="44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44" fontId="0" fillId="0" borderId="10" xfId="44" applyFont="1" applyBorder="1" applyAlignment="1">
      <alignment/>
    </xf>
    <xf numFmtId="44" fontId="39" fillId="0" borderId="13" xfId="44" applyFont="1" applyBorder="1" applyAlignment="1">
      <alignment horizontal="center"/>
    </xf>
    <xf numFmtId="44" fontId="6" fillId="0" borderId="13" xfId="44" applyFont="1" applyBorder="1" applyAlignment="1">
      <alignment horizontal="center"/>
    </xf>
    <xf numFmtId="44" fontId="0" fillId="0" borderId="13" xfId="0" applyNumberFormat="1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4" fontId="6" fillId="0" borderId="18" xfId="44" applyFont="1" applyBorder="1" applyAlignment="1">
      <alignment/>
    </xf>
    <xf numFmtId="0" fontId="0" fillId="0" borderId="0" xfId="0" applyFont="1" applyBorder="1" applyAlignment="1">
      <alignment horizontal="right"/>
    </xf>
    <xf numFmtId="44" fontId="40" fillId="0" borderId="0" xfId="44" applyFont="1" applyBorder="1" applyAlignment="1">
      <alignment/>
    </xf>
    <xf numFmtId="44" fontId="5" fillId="0" borderId="0" xfId="44" applyFont="1" applyBorder="1" applyAlignment="1">
      <alignment/>
    </xf>
    <xf numFmtId="44" fontId="5" fillId="0" borderId="0" xfId="0" applyNumberFormat="1" applyFont="1" applyBorder="1" applyAlignment="1">
      <alignment/>
    </xf>
    <xf numFmtId="0" fontId="37" fillId="0" borderId="0" xfId="0" applyFont="1" applyBorder="1" applyAlignment="1">
      <alignment horizontal="right"/>
    </xf>
    <xf numFmtId="44" fontId="7" fillId="0" borderId="0" xfId="44" applyFont="1" applyBorder="1" applyAlignment="1">
      <alignment/>
    </xf>
    <xf numFmtId="0" fontId="0" fillId="0" borderId="0" xfId="0" applyFont="1" applyAlignment="1">
      <alignment/>
    </xf>
    <xf numFmtId="44" fontId="39" fillId="0" borderId="0" xfId="44" applyFont="1" applyAlignment="1">
      <alignment/>
    </xf>
    <xf numFmtId="44" fontId="0" fillId="0" borderId="0" xfId="44" applyFont="1" applyAlignment="1">
      <alignment/>
    </xf>
    <xf numFmtId="44" fontId="0" fillId="0" borderId="0" xfId="0" applyNumberFormat="1" applyFont="1" applyAlignment="1">
      <alignment wrapText="1"/>
    </xf>
    <xf numFmtId="0" fontId="0" fillId="0" borderId="17" xfId="0" applyBorder="1" applyAlignment="1">
      <alignment/>
    </xf>
    <xf numFmtId="44" fontId="6" fillId="0" borderId="0" xfId="44" applyFont="1" applyAlignment="1">
      <alignment/>
    </xf>
    <xf numFmtId="44" fontId="6" fillId="0" borderId="10" xfId="44" applyFont="1" applyBorder="1" applyAlignment="1">
      <alignment/>
    </xf>
    <xf numFmtId="44" fontId="0" fillId="0" borderId="20" xfId="0" applyNumberFormat="1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20" xfId="44" applyFont="1" applyBorder="1" applyAlignment="1">
      <alignment/>
    </xf>
    <xf numFmtId="44" fontId="0" fillId="0" borderId="16" xfId="44" applyFont="1" applyBorder="1" applyAlignment="1">
      <alignment/>
    </xf>
    <xf numFmtId="44" fontId="0" fillId="0" borderId="15" xfId="44" applyFont="1" applyBorder="1" applyAlignment="1">
      <alignment/>
    </xf>
    <xf numFmtId="44" fontId="0" fillId="0" borderId="17" xfId="0" applyNumberFormat="1" applyFont="1" applyBorder="1" applyAlignment="1">
      <alignment/>
    </xf>
    <xf numFmtId="44" fontId="0" fillId="0" borderId="21" xfId="44" applyFont="1" applyBorder="1" applyAlignment="1">
      <alignment/>
    </xf>
    <xf numFmtId="44" fontId="0" fillId="0" borderId="16" xfId="0" applyNumberFormat="1" applyFont="1" applyBorder="1" applyAlignment="1">
      <alignment/>
    </xf>
    <xf numFmtId="44" fontId="0" fillId="0" borderId="21" xfId="0" applyNumberFormat="1" applyFont="1" applyBorder="1" applyAlignment="1">
      <alignment/>
    </xf>
    <xf numFmtId="44" fontId="6" fillId="0" borderId="13" xfId="44" applyFont="1" applyBorder="1" applyAlignment="1">
      <alignment/>
    </xf>
    <xf numFmtId="44" fontId="37" fillId="0" borderId="22" xfId="0" applyNumberFormat="1" applyFont="1" applyFill="1" applyBorder="1" applyAlignment="1">
      <alignment/>
    </xf>
    <xf numFmtId="0" fontId="0" fillId="0" borderId="19" xfId="0" applyBorder="1" applyAlignment="1">
      <alignment horizontal="left" wrapText="1"/>
    </xf>
    <xf numFmtId="0" fontId="0" fillId="0" borderId="23" xfId="0" applyBorder="1" applyAlignment="1">
      <alignment/>
    </xf>
    <xf numFmtId="44" fontId="5" fillId="0" borderId="24" xfId="0" applyNumberFormat="1" applyFont="1" applyBorder="1" applyAlignment="1">
      <alignment/>
    </xf>
    <xf numFmtId="44" fontId="5" fillId="0" borderId="25" xfId="0" applyNumberFormat="1" applyFont="1" applyBorder="1" applyAlignment="1">
      <alignment/>
    </xf>
    <xf numFmtId="44" fontId="5" fillId="0" borderId="25" xfId="44" applyFont="1" applyBorder="1" applyAlignment="1">
      <alignment/>
    </xf>
    <xf numFmtId="0" fontId="5" fillId="0" borderId="0" xfId="0" applyFont="1" applyBorder="1" applyAlignment="1">
      <alignment wrapText="1"/>
    </xf>
    <xf numFmtId="2" fontId="5" fillId="0" borderId="0" xfId="0" applyNumberFormat="1" applyFont="1" applyBorder="1" applyAlignment="1" quotePrefix="1">
      <alignment horizontal="center"/>
    </xf>
    <xf numFmtId="9" fontId="5" fillId="0" borderId="0" xfId="0" applyNumberFormat="1" applyFont="1" applyBorder="1" applyAlignment="1">
      <alignment horizontal="center"/>
    </xf>
    <xf numFmtId="10" fontId="5" fillId="0" borderId="0" xfId="0" applyNumberFormat="1" applyFont="1" applyBorder="1" applyAlignment="1" quotePrefix="1">
      <alignment horizontal="center"/>
    </xf>
    <xf numFmtId="0" fontId="5" fillId="10" borderId="0" xfId="0" applyFont="1" applyFill="1" applyAlignment="1">
      <alignment horizontal="center" wrapText="1"/>
    </xf>
    <xf numFmtId="10" fontId="5" fillId="10" borderId="0" xfId="0" applyNumberFormat="1" applyFont="1" applyFill="1" applyBorder="1" applyAlignment="1">
      <alignment horizontal="center"/>
    </xf>
    <xf numFmtId="10" fontId="5" fillId="10" borderId="10" xfId="0" applyNumberFormat="1" applyFont="1" applyFill="1" applyBorder="1" applyAlignment="1">
      <alignment horizontal="center"/>
    </xf>
    <xf numFmtId="44" fontId="0" fillId="10" borderId="0" xfId="0" applyNumberFormat="1" applyFont="1" applyFill="1" applyAlignment="1">
      <alignment/>
    </xf>
    <xf numFmtId="44" fontId="0" fillId="10" borderId="11" xfId="0" applyNumberFormat="1" applyFont="1" applyFill="1" applyBorder="1" applyAlignment="1">
      <alignment/>
    </xf>
    <xf numFmtId="0" fontId="0" fillId="10" borderId="10" xfId="0" applyFont="1" applyFill="1" applyBorder="1" applyAlignment="1">
      <alignment/>
    </xf>
    <xf numFmtId="44" fontId="37" fillId="10" borderId="0" xfId="0" applyNumberFormat="1" applyFont="1" applyFill="1" applyAlignment="1">
      <alignment/>
    </xf>
    <xf numFmtId="3" fontId="0" fillId="10" borderId="0" xfId="0" applyNumberFormat="1" applyFont="1" applyFill="1" applyAlignment="1">
      <alignment/>
    </xf>
    <xf numFmtId="0" fontId="0" fillId="10" borderId="0" xfId="0" applyFont="1" applyFill="1" applyAlignment="1">
      <alignment/>
    </xf>
    <xf numFmtId="44" fontId="0" fillId="10" borderId="12" xfId="0" applyNumberFormat="1" applyFont="1" applyFill="1" applyBorder="1" applyAlignment="1">
      <alignment/>
    </xf>
    <xf numFmtId="44" fontId="0" fillId="10" borderId="13" xfId="0" applyNumberFormat="1" applyFont="1" applyFill="1" applyBorder="1" applyAlignment="1">
      <alignment/>
    </xf>
    <xf numFmtId="44" fontId="0" fillId="10" borderId="17" xfId="0" applyNumberFormat="1" applyFont="1" applyFill="1" applyBorder="1" applyAlignment="1">
      <alignment/>
    </xf>
    <xf numFmtId="44" fontId="0" fillId="10" borderId="15" xfId="0" applyNumberFormat="1" applyFont="1" applyFill="1" applyBorder="1" applyAlignment="1">
      <alignment/>
    </xf>
    <xf numFmtId="0" fontId="0" fillId="10" borderId="17" xfId="0" applyFont="1" applyFill="1" applyBorder="1" applyAlignment="1">
      <alignment/>
    </xf>
    <xf numFmtId="0" fontId="0" fillId="10" borderId="15" xfId="0" applyFont="1" applyFill="1" applyBorder="1" applyAlignment="1">
      <alignment/>
    </xf>
    <xf numFmtId="44" fontId="0" fillId="10" borderId="15" xfId="44" applyFont="1" applyFill="1" applyBorder="1" applyAlignment="1">
      <alignment/>
    </xf>
    <xf numFmtId="44" fontId="0" fillId="10" borderId="19" xfId="0" applyNumberFormat="1" applyFont="1" applyFill="1" applyBorder="1" applyAlignment="1">
      <alignment/>
    </xf>
    <xf numFmtId="44" fontId="0" fillId="10" borderId="18" xfId="0" applyNumberFormat="1" applyFont="1" applyFill="1" applyBorder="1" applyAlignment="1">
      <alignment/>
    </xf>
    <xf numFmtId="44" fontId="37" fillId="10" borderId="25" xfId="0" applyNumberFormat="1" applyFont="1" applyFill="1" applyBorder="1" applyAlignment="1">
      <alignment/>
    </xf>
    <xf numFmtId="44" fontId="6" fillId="10" borderId="18" xfId="44" applyFont="1" applyFill="1" applyBorder="1" applyAlignment="1">
      <alignment/>
    </xf>
    <xf numFmtId="44" fontId="5" fillId="10" borderId="0" xfId="44" applyFont="1" applyFill="1" applyBorder="1" applyAlignment="1">
      <alignment/>
    </xf>
    <xf numFmtId="37" fontId="6" fillId="10" borderId="0" xfId="44" applyNumberFormat="1" applyFont="1" applyFill="1" applyBorder="1" applyAlignment="1">
      <alignment/>
    </xf>
    <xf numFmtId="37" fontId="0" fillId="10" borderId="0" xfId="0" applyNumberFormat="1" applyFont="1" applyFill="1" applyAlignment="1">
      <alignment/>
    </xf>
    <xf numFmtId="164" fontId="0" fillId="10" borderId="0" xfId="0" applyNumberFormat="1" applyFont="1" applyFill="1" applyAlignment="1">
      <alignment/>
    </xf>
    <xf numFmtId="44" fontId="0" fillId="10" borderId="16" xfId="0" applyNumberFormat="1" applyFont="1" applyFill="1" applyBorder="1" applyAlignment="1">
      <alignment/>
    </xf>
    <xf numFmtId="44" fontId="6" fillId="10" borderId="15" xfId="44" applyFont="1" applyFill="1" applyBorder="1" applyAlignment="1">
      <alignment/>
    </xf>
    <xf numFmtId="0" fontId="7" fillId="0" borderId="0" xfId="0" applyFont="1" applyAlignment="1">
      <alignment horizontal="center" vertical="center"/>
    </xf>
    <xf numFmtId="0" fontId="37" fillId="10" borderId="0" xfId="0" applyFont="1" applyFill="1" applyAlignment="1">
      <alignment horizontal="center" wrapText="1"/>
    </xf>
    <xf numFmtId="0" fontId="0" fillId="0" borderId="13" xfId="0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5" xfId="0" applyBorder="1" applyAlignment="1">
      <alignment/>
    </xf>
    <xf numFmtId="0" fontId="6" fillId="0" borderId="15" xfId="0" applyFont="1" applyBorder="1" applyAlignment="1">
      <alignment wrapText="1"/>
    </xf>
    <xf numFmtId="0" fontId="0" fillId="0" borderId="18" xfId="0" applyBorder="1" applyAlignment="1">
      <alignment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1"/>
  <sheetViews>
    <sheetView tabSelected="1" zoomScalePageLayoutView="0" workbookViewId="0" topLeftCell="A1">
      <pane ySplit="7" topLeftCell="A12" activePane="bottomLeft" state="frozen"/>
      <selection pane="topLeft" activeCell="A1" sqref="A1"/>
      <selection pane="bottomLeft" activeCell="A6" sqref="A6"/>
    </sheetView>
  </sheetViews>
  <sheetFormatPr defaultColWidth="21.421875" defaultRowHeight="15"/>
  <cols>
    <col min="1" max="1" width="59.8515625" style="1" customWidth="1"/>
    <col min="2" max="2" width="18.28125" style="2" customWidth="1"/>
    <col min="3" max="3" width="17.28125" style="1" customWidth="1"/>
    <col min="4" max="4" width="2.8515625" style="1" customWidth="1"/>
    <col min="5" max="5" width="27.00390625" style="1" customWidth="1"/>
    <col min="6" max="6" width="20.00390625" style="1" customWidth="1"/>
    <col min="7" max="7" width="21.28125" style="1" customWidth="1"/>
    <col min="8" max="8" width="16.28125" style="1" customWidth="1"/>
    <col min="9" max="10" width="18.140625" style="1" customWidth="1"/>
    <col min="11" max="11" width="15.00390625" style="1" customWidth="1"/>
    <col min="12" max="253" width="9.140625" style="1" customWidth="1"/>
    <col min="254" max="254" width="46.28125" style="1" customWidth="1"/>
    <col min="255" max="255" width="18.28125" style="1" customWidth="1"/>
    <col min="256" max="16384" width="21.421875" style="1" customWidth="1"/>
  </cols>
  <sheetData>
    <row r="2" spans="4:10" ht="22.5" customHeight="1">
      <c r="D2" s="132" t="s">
        <v>0</v>
      </c>
      <c r="E2" s="132"/>
      <c r="F2" s="132"/>
      <c r="G2" s="132"/>
      <c r="H2" s="132"/>
      <c r="I2" s="132"/>
      <c r="J2" s="132"/>
    </row>
    <row r="3" spans="1:10" ht="22.5" customHeight="1">
      <c r="A3" t="s">
        <v>50</v>
      </c>
      <c r="D3" s="124"/>
      <c r="E3" s="124"/>
      <c r="F3" s="124"/>
      <c r="G3" s="124"/>
      <c r="H3" s="124"/>
      <c r="I3" s="124"/>
      <c r="J3" s="124"/>
    </row>
    <row r="4" spans="1:10" ht="22.5" customHeight="1">
      <c r="A4" t="s">
        <v>51</v>
      </c>
      <c r="D4" s="124"/>
      <c r="E4" s="124"/>
      <c r="F4" s="124"/>
      <c r="G4" s="124"/>
      <c r="H4" s="124"/>
      <c r="I4" s="124"/>
      <c r="J4" s="124"/>
    </row>
    <row r="5" spans="1:10" ht="9.75" customHeight="1">
      <c r="A5"/>
      <c r="D5" s="124"/>
      <c r="E5" s="124"/>
      <c r="F5" s="124"/>
      <c r="G5" s="124"/>
      <c r="H5" s="124"/>
      <c r="I5" s="124"/>
      <c r="J5" s="124"/>
    </row>
    <row r="6" spans="2:10" ht="31.5" customHeight="1">
      <c r="B6" s="3" t="s">
        <v>16</v>
      </c>
      <c r="C6" s="4" t="s">
        <v>13</v>
      </c>
      <c r="D6" s="5"/>
      <c r="E6" s="4" t="s">
        <v>18</v>
      </c>
      <c r="F6" s="4" t="s">
        <v>1</v>
      </c>
      <c r="G6" s="4" t="s">
        <v>2</v>
      </c>
      <c r="H6" s="6" t="s">
        <v>15</v>
      </c>
      <c r="I6" s="98" t="s">
        <v>48</v>
      </c>
      <c r="J6" s="125" t="s">
        <v>49</v>
      </c>
    </row>
    <row r="7" spans="2:10" ht="31.5" customHeight="1">
      <c r="B7" s="3"/>
      <c r="C7" s="4"/>
      <c r="D7" s="5"/>
      <c r="E7" s="95" t="s">
        <v>30</v>
      </c>
      <c r="F7" s="96">
        <v>0.18</v>
      </c>
      <c r="G7" s="96">
        <v>0.1</v>
      </c>
      <c r="H7" s="97">
        <v>0.02</v>
      </c>
      <c r="I7" s="99">
        <v>0.02</v>
      </c>
      <c r="J7" s="99">
        <v>0.02</v>
      </c>
    </row>
    <row r="8" spans="1:12" ht="31.5" customHeight="1" thickBot="1">
      <c r="A8" s="7" t="s">
        <v>44</v>
      </c>
      <c r="B8" s="8"/>
      <c r="C8" s="9"/>
      <c r="D8" s="9"/>
      <c r="E8" s="10"/>
      <c r="F8" s="11"/>
      <c r="G8" s="11"/>
      <c r="H8" s="12"/>
      <c r="I8" s="100"/>
      <c r="J8" s="100"/>
      <c r="K8" s="13"/>
      <c r="L8" s="13"/>
    </row>
    <row r="9" spans="1:11" ht="15">
      <c r="A9" s="14" t="s">
        <v>3</v>
      </c>
      <c r="B9" s="15">
        <v>958700</v>
      </c>
      <c r="C9" s="16"/>
      <c r="D9" s="16"/>
      <c r="E9" s="76">
        <f>B9*66%</f>
        <v>632742</v>
      </c>
      <c r="F9" s="76">
        <f>B9*18%</f>
        <v>172566</v>
      </c>
      <c r="G9" s="76">
        <f>B9*10%</f>
        <v>95870</v>
      </c>
      <c r="H9" s="18">
        <f>B9*2%</f>
        <v>19174</v>
      </c>
      <c r="I9" s="101">
        <f>B9*2%</f>
        <v>19174</v>
      </c>
      <c r="J9" s="102">
        <f>B9*2%</f>
        <v>19174</v>
      </c>
      <c r="K9" s="48"/>
    </row>
    <row r="10" spans="1:10" ht="15.75" thickBot="1">
      <c r="A10" s="19"/>
      <c r="B10" s="8"/>
      <c r="C10" s="9"/>
      <c r="D10" s="9"/>
      <c r="E10" s="77"/>
      <c r="F10" s="77"/>
      <c r="G10" s="77"/>
      <c r="H10" s="20"/>
      <c r="I10" s="103"/>
      <c r="J10" s="103"/>
    </row>
    <row r="11" spans="1:11" ht="15">
      <c r="A11" s="21" t="s">
        <v>4</v>
      </c>
      <c r="B11" s="15">
        <f>SUM(B9:B10)</f>
        <v>958700</v>
      </c>
      <c r="C11" s="16">
        <f>SUM(C9:C10)</f>
        <v>0</v>
      </c>
      <c r="D11" s="16"/>
      <c r="E11" s="16">
        <f aca="true" t="shared" si="0" ref="E11:J11">SUM(E9:E10)</f>
        <v>632742</v>
      </c>
      <c r="F11" s="16">
        <f t="shared" si="0"/>
        <v>172566</v>
      </c>
      <c r="G11" s="16">
        <f t="shared" si="0"/>
        <v>95870</v>
      </c>
      <c r="H11" s="17">
        <f>SUM(H9:H10)</f>
        <v>19174</v>
      </c>
      <c r="I11" s="104">
        <f t="shared" si="0"/>
        <v>19174</v>
      </c>
      <c r="J11" s="104">
        <f t="shared" si="0"/>
        <v>19174</v>
      </c>
      <c r="K11" s="48"/>
    </row>
    <row r="12" spans="1:10" ht="15">
      <c r="A12" s="22"/>
      <c r="C12" s="14"/>
      <c r="D12" s="14"/>
      <c r="E12" s="16"/>
      <c r="F12" s="16"/>
      <c r="G12" s="16"/>
      <c r="I12" s="105"/>
      <c r="J12" s="106"/>
    </row>
    <row r="13" spans="1:10" ht="15">
      <c r="A13" s="23"/>
      <c r="B13" s="24"/>
      <c r="C13" s="25"/>
      <c r="D13" s="25"/>
      <c r="E13" s="26"/>
      <c r="F13" s="26"/>
      <c r="G13" s="26"/>
      <c r="I13" s="105"/>
      <c r="J13" s="106"/>
    </row>
    <row r="14" spans="1:10" ht="35.25" customHeight="1" thickBot="1">
      <c r="A14" s="27" t="s">
        <v>17</v>
      </c>
      <c r="B14" s="28">
        <v>1183413</v>
      </c>
      <c r="C14" s="29"/>
      <c r="D14" s="29"/>
      <c r="E14" s="30"/>
      <c r="F14" s="20"/>
      <c r="G14" s="20"/>
      <c r="H14" s="20"/>
      <c r="I14" s="103"/>
      <c r="J14" s="103"/>
    </row>
    <row r="15" spans="1:11" ht="15">
      <c r="A15" s="126" t="s">
        <v>25</v>
      </c>
      <c r="B15" s="32">
        <v>100430</v>
      </c>
      <c r="C15" s="33"/>
      <c r="D15" s="34"/>
      <c r="E15" s="79">
        <f>B15*78%</f>
        <v>78335.40000000001</v>
      </c>
      <c r="F15" s="79">
        <f>B15*18%</f>
        <v>18077.399999999998</v>
      </c>
      <c r="G15" s="80">
        <f>B15*0</f>
        <v>0</v>
      </c>
      <c r="H15" s="78">
        <f>B15*0</f>
        <v>0</v>
      </c>
      <c r="I15" s="107">
        <f>B15*2%</f>
        <v>2008.6000000000001</v>
      </c>
      <c r="J15" s="108">
        <f>B15*2%</f>
        <v>2008.6000000000001</v>
      </c>
      <c r="K15" s="48"/>
    </row>
    <row r="16" spans="1:11" ht="15">
      <c r="A16" s="127" t="s">
        <v>41</v>
      </c>
      <c r="B16" s="41">
        <v>150000</v>
      </c>
      <c r="C16" s="36"/>
      <c r="D16" s="37"/>
      <c r="E16" s="38">
        <f>B16*37%</f>
        <v>55500</v>
      </c>
      <c r="F16" s="38">
        <f>B16*50%</f>
        <v>75000</v>
      </c>
      <c r="G16" s="81">
        <f>B16*9%</f>
        <v>13500</v>
      </c>
      <c r="H16" s="85">
        <f>B16*0</f>
        <v>0</v>
      </c>
      <c r="I16" s="109">
        <f>B16*2%</f>
        <v>3000</v>
      </c>
      <c r="J16" s="110">
        <f>B16*2%</f>
        <v>3000</v>
      </c>
      <c r="K16" s="48"/>
    </row>
    <row r="17" spans="1:11" ht="15">
      <c r="A17" s="128" t="s">
        <v>19</v>
      </c>
      <c r="B17" s="41">
        <v>150000</v>
      </c>
      <c r="C17" s="36"/>
      <c r="D17" s="37"/>
      <c r="E17" s="38">
        <f>B17*0</f>
        <v>0</v>
      </c>
      <c r="F17" s="38">
        <f>C17*0</f>
        <v>0</v>
      </c>
      <c r="G17" s="38">
        <f>D17*0</f>
        <v>0</v>
      </c>
      <c r="H17" s="85">
        <f>B17*100%</f>
        <v>150000</v>
      </c>
      <c r="I17" s="110">
        <f>E17*0</f>
        <v>0</v>
      </c>
      <c r="J17" s="110">
        <f>F17*0</f>
        <v>0</v>
      </c>
      <c r="K17" s="48"/>
    </row>
    <row r="18" spans="1:11" ht="15">
      <c r="A18" s="129" t="s">
        <v>31</v>
      </c>
      <c r="B18" s="41">
        <v>23970</v>
      </c>
      <c r="C18" s="36"/>
      <c r="D18" s="37"/>
      <c r="E18" s="38">
        <f>B18*68%</f>
        <v>16299.6</v>
      </c>
      <c r="F18" s="38">
        <f>B18*18%</f>
        <v>4314.599999999999</v>
      </c>
      <c r="G18" s="81">
        <f>B18*10%</f>
        <v>2397</v>
      </c>
      <c r="H18" s="85">
        <f>B18*0</f>
        <v>0</v>
      </c>
      <c r="I18" s="109">
        <f>B18*2%</f>
        <v>479.40000000000003</v>
      </c>
      <c r="J18" s="110">
        <f>B18*2%</f>
        <v>479.40000000000003</v>
      </c>
      <c r="K18" s="48"/>
    </row>
    <row r="19" spans="1:11" ht="15">
      <c r="A19" s="129" t="s">
        <v>32</v>
      </c>
      <c r="B19" s="41">
        <v>16941</v>
      </c>
      <c r="C19" s="36"/>
      <c r="D19" s="37"/>
      <c r="E19" s="38">
        <f>B19*68%</f>
        <v>11519.880000000001</v>
      </c>
      <c r="F19" s="38">
        <f>B19*18%</f>
        <v>3049.38</v>
      </c>
      <c r="G19" s="81">
        <f>B19*10%</f>
        <v>1694.1000000000001</v>
      </c>
      <c r="H19" s="85">
        <f>B19*0</f>
        <v>0</v>
      </c>
      <c r="I19" s="109">
        <f>B19*2%</f>
        <v>338.82</v>
      </c>
      <c r="J19" s="110">
        <f>B19*2%</f>
        <v>338.82</v>
      </c>
      <c r="K19" s="48"/>
    </row>
    <row r="20" spans="1:11" ht="15">
      <c r="A20" s="37" t="s">
        <v>20</v>
      </c>
      <c r="B20" s="41">
        <v>125000</v>
      </c>
      <c r="C20" s="36"/>
      <c r="D20" s="37"/>
      <c r="E20" s="82">
        <f>B20*0</f>
        <v>0</v>
      </c>
      <c r="F20" s="38">
        <f>B20*0</f>
        <v>0</v>
      </c>
      <c r="G20" s="81">
        <f>B20*100%</f>
        <v>125000</v>
      </c>
      <c r="H20" s="38">
        <f>F20*0</f>
        <v>0</v>
      </c>
      <c r="I20" s="110">
        <f>D20*0</f>
        <v>0</v>
      </c>
      <c r="J20" s="110">
        <f>E20*0</f>
        <v>0</v>
      </c>
      <c r="K20" s="48"/>
    </row>
    <row r="21" spans="1:10" ht="15">
      <c r="A21" s="128" t="s">
        <v>14</v>
      </c>
      <c r="B21" s="41"/>
      <c r="C21" s="36"/>
      <c r="D21" s="37"/>
      <c r="E21" s="37"/>
      <c r="F21" s="37"/>
      <c r="G21" s="81"/>
      <c r="H21" s="39"/>
      <c r="I21" s="111"/>
      <c r="J21" s="112"/>
    </row>
    <row r="22" spans="1:11" ht="15">
      <c r="A22" s="129" t="s">
        <v>33</v>
      </c>
      <c r="B22" s="41">
        <v>50000</v>
      </c>
      <c r="C22" s="36"/>
      <c r="D22" s="37"/>
      <c r="E22" s="38">
        <f>B22*72%</f>
        <v>36000</v>
      </c>
      <c r="F22" s="38">
        <f>B22*18%</f>
        <v>9000</v>
      </c>
      <c r="G22" s="81">
        <f>B22*10%</f>
        <v>5000</v>
      </c>
      <c r="H22" s="83">
        <f>D22*0</f>
        <v>0</v>
      </c>
      <c r="I22" s="109">
        <f>B22*0</f>
        <v>0</v>
      </c>
      <c r="J22" s="109">
        <f>C22*0</f>
        <v>0</v>
      </c>
      <c r="K22" s="48"/>
    </row>
    <row r="23" spans="1:11" ht="15">
      <c r="A23" s="129" t="s">
        <v>34</v>
      </c>
      <c r="B23" s="41">
        <v>350000</v>
      </c>
      <c r="C23" s="36"/>
      <c r="D23" s="37"/>
      <c r="E23" s="38">
        <v>0</v>
      </c>
      <c r="F23" s="38">
        <v>0</v>
      </c>
      <c r="G23" s="83">
        <v>0</v>
      </c>
      <c r="H23" s="83">
        <v>350000</v>
      </c>
      <c r="I23" s="109">
        <f>B23*0</f>
        <v>0</v>
      </c>
      <c r="J23" s="109">
        <f>C23*0</f>
        <v>0</v>
      </c>
      <c r="K23" s="48"/>
    </row>
    <row r="24" spans="1:11" ht="15">
      <c r="A24" s="37" t="s">
        <v>21</v>
      </c>
      <c r="B24" s="41">
        <v>19094</v>
      </c>
      <c r="C24" s="36"/>
      <c r="D24" s="37"/>
      <c r="E24" s="38">
        <f>B24*100%</f>
        <v>19094</v>
      </c>
      <c r="F24" s="38">
        <f>B24*0</f>
        <v>0</v>
      </c>
      <c r="G24" s="38">
        <f>C24*0</f>
        <v>0</v>
      </c>
      <c r="H24" s="38">
        <f>F24*0</f>
        <v>0</v>
      </c>
      <c r="I24" s="110">
        <f>D24*0</f>
        <v>0</v>
      </c>
      <c r="J24" s="110">
        <f>E24*0</f>
        <v>0</v>
      </c>
      <c r="K24" s="48"/>
    </row>
    <row r="25" spans="1:11" ht="15">
      <c r="A25" s="130" t="s">
        <v>35</v>
      </c>
      <c r="B25" s="41">
        <v>8300</v>
      </c>
      <c r="C25" s="36"/>
      <c r="D25" s="37"/>
      <c r="E25" s="38">
        <f>B25*68%</f>
        <v>5644</v>
      </c>
      <c r="F25" s="38">
        <f>B25*18%</f>
        <v>1494</v>
      </c>
      <c r="G25" s="81">
        <f>B25*10%</f>
        <v>830</v>
      </c>
      <c r="H25" s="85">
        <f>B25*0</f>
        <v>0</v>
      </c>
      <c r="I25" s="109">
        <f>B25*2%</f>
        <v>166</v>
      </c>
      <c r="J25" s="110">
        <f>B25*2%</f>
        <v>166</v>
      </c>
      <c r="K25" s="48"/>
    </row>
    <row r="26" spans="1:11" ht="15">
      <c r="A26" s="128" t="s">
        <v>22</v>
      </c>
      <c r="B26" s="41">
        <v>3120</v>
      </c>
      <c r="C26" s="36"/>
      <c r="D26" s="37"/>
      <c r="E26" s="82">
        <f>B26*0</f>
        <v>0</v>
      </c>
      <c r="F26" s="82">
        <f>C26*0</f>
        <v>0</v>
      </c>
      <c r="G26" s="82">
        <f>D26*0</f>
        <v>0</v>
      </c>
      <c r="H26" s="82">
        <f>G26*0</f>
        <v>0</v>
      </c>
      <c r="I26" s="109">
        <f>B26*100%</f>
        <v>3120</v>
      </c>
      <c r="J26" s="113">
        <f>F26*0</f>
        <v>0</v>
      </c>
      <c r="K26" s="48"/>
    </row>
    <row r="27" spans="1:11" ht="15">
      <c r="A27" s="129" t="s">
        <v>36</v>
      </c>
      <c r="B27" s="41">
        <v>1200</v>
      </c>
      <c r="C27" s="42"/>
      <c r="D27" s="37"/>
      <c r="E27" s="82">
        <f>B27*66%</f>
        <v>792</v>
      </c>
      <c r="F27" s="82">
        <f>B27*18%</f>
        <v>216</v>
      </c>
      <c r="G27" s="81">
        <f>B27*10%</f>
        <v>120</v>
      </c>
      <c r="H27" s="38">
        <f>B27*2%</f>
        <v>24</v>
      </c>
      <c r="I27" s="109">
        <f>B27*2%</f>
        <v>24</v>
      </c>
      <c r="J27" s="110">
        <f>B27*2%</f>
        <v>24</v>
      </c>
      <c r="K27" s="48"/>
    </row>
    <row r="28" spans="1:11" ht="15">
      <c r="A28" s="129" t="s">
        <v>37</v>
      </c>
      <c r="B28" s="41">
        <v>50000</v>
      </c>
      <c r="C28" s="36"/>
      <c r="D28" s="37"/>
      <c r="E28" s="38">
        <f>B28*68%</f>
        <v>34000</v>
      </c>
      <c r="F28" s="38">
        <f>B28*18%</f>
        <v>9000</v>
      </c>
      <c r="G28" s="81">
        <f>B28*10%</f>
        <v>5000</v>
      </c>
      <c r="H28" s="85">
        <f>B28*0</f>
        <v>0</v>
      </c>
      <c r="I28" s="109">
        <f>B28*2%</f>
        <v>1000</v>
      </c>
      <c r="J28" s="110">
        <f>B28*2%</f>
        <v>1000</v>
      </c>
      <c r="K28" s="48"/>
    </row>
    <row r="29" spans="1:11" ht="15.75" thickBot="1">
      <c r="A29" s="131" t="s">
        <v>38</v>
      </c>
      <c r="B29" s="43">
        <v>135358</v>
      </c>
      <c r="C29" s="44"/>
      <c r="D29" s="45"/>
      <c r="E29" s="46">
        <f>B29*68%</f>
        <v>92043.44</v>
      </c>
      <c r="F29" s="46">
        <f>B29*18%</f>
        <v>24364.44</v>
      </c>
      <c r="G29" s="84">
        <f>B29*10%</f>
        <v>13535.800000000001</v>
      </c>
      <c r="H29" s="86">
        <f>B29*0</f>
        <v>0</v>
      </c>
      <c r="I29" s="114">
        <f>B29*2%</f>
        <v>2707.16</v>
      </c>
      <c r="J29" s="115">
        <f>B29*2%</f>
        <v>2707.16</v>
      </c>
      <c r="K29" s="48"/>
    </row>
    <row r="30" spans="1:11" ht="15">
      <c r="A30" s="21" t="s">
        <v>4</v>
      </c>
      <c r="B30" s="47">
        <f>SUM(B15:B29)</f>
        <v>1183413</v>
      </c>
      <c r="C30" s="17">
        <f>SUM(C15:C29)</f>
        <v>0</v>
      </c>
      <c r="D30" s="48"/>
      <c r="E30" s="49">
        <f aca="true" t="shared" si="1" ref="E30:J30">SUM(E15:E29)</f>
        <v>349228.32000000007</v>
      </c>
      <c r="F30" s="49">
        <f t="shared" si="1"/>
        <v>144515.82</v>
      </c>
      <c r="G30" s="16">
        <f t="shared" si="1"/>
        <v>167076.9</v>
      </c>
      <c r="H30" s="17">
        <f>SUM(H15:H29)</f>
        <v>500024</v>
      </c>
      <c r="I30" s="104">
        <f t="shared" si="1"/>
        <v>12843.98</v>
      </c>
      <c r="J30" s="104">
        <f t="shared" si="1"/>
        <v>9723.98</v>
      </c>
      <c r="K30" s="48"/>
    </row>
    <row r="31" spans="1:10" ht="15">
      <c r="A31" s="50"/>
      <c r="B31" s="51"/>
      <c r="C31" s="48"/>
      <c r="D31" s="48"/>
      <c r="E31" s="49"/>
      <c r="F31" s="49"/>
      <c r="G31" s="16"/>
      <c r="I31" s="106"/>
      <c r="J31" s="106"/>
    </row>
    <row r="32" spans="7:10" ht="15">
      <c r="G32" s="48"/>
      <c r="I32" s="106"/>
      <c r="J32" s="106"/>
    </row>
    <row r="33" spans="1:10" ht="28.5" customHeight="1" thickBot="1">
      <c r="A33" s="7" t="s">
        <v>5</v>
      </c>
      <c r="B33" s="28">
        <v>325568</v>
      </c>
      <c r="C33" s="29"/>
      <c r="D33" s="29"/>
      <c r="E33" s="20"/>
      <c r="F33" s="20"/>
      <c r="G33" s="20"/>
      <c r="H33" s="20"/>
      <c r="I33" s="103"/>
      <c r="J33" s="103"/>
    </row>
    <row r="34" spans="1:11" ht="15">
      <c r="A34" s="75" t="s">
        <v>29</v>
      </c>
      <c r="B34" s="41">
        <v>70767.33</v>
      </c>
      <c r="C34" s="36"/>
      <c r="D34" s="37"/>
      <c r="E34" s="82">
        <f>B34*76%</f>
        <v>53783.1708</v>
      </c>
      <c r="F34" s="82">
        <f>B34*18%</f>
        <v>12738.1194</v>
      </c>
      <c r="G34" s="38">
        <f>B34*0</f>
        <v>0</v>
      </c>
      <c r="H34" s="85">
        <f>B34*2%</f>
        <v>1415.3466</v>
      </c>
      <c r="I34" s="110">
        <f>B34*2%</f>
        <v>1415.3466</v>
      </c>
      <c r="J34" s="110">
        <f>B34*2%</f>
        <v>1415.3466</v>
      </c>
      <c r="K34" s="48"/>
    </row>
    <row r="35" spans="1:11" ht="15">
      <c r="A35" s="75" t="s">
        <v>24</v>
      </c>
      <c r="B35" s="41">
        <v>8271.37</v>
      </c>
      <c r="C35" s="36"/>
      <c r="D35" s="37"/>
      <c r="E35" s="82">
        <f>B35*0</f>
        <v>0</v>
      </c>
      <c r="F35" s="82">
        <f>C35*0</f>
        <v>0</v>
      </c>
      <c r="G35" s="82">
        <f>D35*0</f>
        <v>0</v>
      </c>
      <c r="H35" s="82">
        <f>G35*0</f>
        <v>0</v>
      </c>
      <c r="I35" s="110">
        <f>B35*100%</f>
        <v>8271.37</v>
      </c>
      <c r="J35" s="113">
        <f>F35*0</f>
        <v>0</v>
      </c>
      <c r="K35" s="48"/>
    </row>
    <row r="36" spans="1:11" ht="15">
      <c r="A36" s="75" t="s">
        <v>28</v>
      </c>
      <c r="B36" s="41">
        <v>38456.56</v>
      </c>
      <c r="C36" s="36"/>
      <c r="D36" s="37"/>
      <c r="E36" s="82">
        <f>B36*76%</f>
        <v>29226.9856</v>
      </c>
      <c r="F36" s="82">
        <f>B36*18%</f>
        <v>6922.180799999999</v>
      </c>
      <c r="G36" s="38">
        <f>B36*0</f>
        <v>0</v>
      </c>
      <c r="H36" s="85">
        <f>B36*2%</f>
        <v>769.1311999999999</v>
      </c>
      <c r="I36" s="110">
        <f>B36*2%</f>
        <v>769.1311999999999</v>
      </c>
      <c r="J36" s="110">
        <f>B36*2%</f>
        <v>769.1311999999999</v>
      </c>
      <c r="K36" s="48"/>
    </row>
    <row r="37" spans="1:11" ht="15">
      <c r="A37" s="75" t="s">
        <v>27</v>
      </c>
      <c r="B37" s="41">
        <v>18053</v>
      </c>
      <c r="C37" s="36"/>
      <c r="D37" s="37"/>
      <c r="E37" s="82">
        <f>B37*76%</f>
        <v>13720.28</v>
      </c>
      <c r="F37" s="82">
        <f>B37*18%</f>
        <v>3249.54</v>
      </c>
      <c r="G37" s="38">
        <f>B37*0</f>
        <v>0</v>
      </c>
      <c r="H37" s="85">
        <f>B37*2%</f>
        <v>361.06</v>
      </c>
      <c r="I37" s="110">
        <f>B37*2%</f>
        <v>361.06</v>
      </c>
      <c r="J37" s="110">
        <f>B37*2%</f>
        <v>361.06</v>
      </c>
      <c r="K37" s="48"/>
    </row>
    <row r="38" spans="1:11" ht="15">
      <c r="A38" s="75" t="s">
        <v>39</v>
      </c>
      <c r="B38" s="41">
        <v>60460.32</v>
      </c>
      <c r="C38" s="36"/>
      <c r="D38" s="37"/>
      <c r="E38" s="42">
        <f>B38*66%</f>
        <v>39903.811200000004</v>
      </c>
      <c r="F38" s="42">
        <f>B38*18%</f>
        <v>10882.8576</v>
      </c>
      <c r="G38" s="42">
        <f>B38*10%</f>
        <v>6046.032</v>
      </c>
      <c r="H38" s="85">
        <f>B38*2%</f>
        <v>1209.2064</v>
      </c>
      <c r="I38" s="110">
        <f>B38*2%</f>
        <v>1209.2064</v>
      </c>
      <c r="J38" s="110">
        <f>B38*2%</f>
        <v>1209.2064</v>
      </c>
      <c r="K38" s="48"/>
    </row>
    <row r="39" spans="1:11" ht="15">
      <c r="A39" s="90" t="s">
        <v>40</v>
      </c>
      <c r="B39" s="35">
        <v>50000</v>
      </c>
      <c r="C39" s="52"/>
      <c r="D39" s="53"/>
      <c r="E39" s="42">
        <f>B39*35%</f>
        <v>17500</v>
      </c>
      <c r="F39" s="42">
        <f>B39*50%</f>
        <v>25000</v>
      </c>
      <c r="G39" s="42">
        <f>B39*9%</f>
        <v>4500</v>
      </c>
      <c r="H39" s="85">
        <f>B39*2%</f>
        <v>1000</v>
      </c>
      <c r="I39" s="110">
        <f>B39*2%</f>
        <v>1000</v>
      </c>
      <c r="J39" s="110">
        <f>B39*2%</f>
        <v>1000</v>
      </c>
      <c r="K39" s="48"/>
    </row>
    <row r="40" spans="1:11" s="57" customFormat="1" ht="30.75" thickBot="1">
      <c r="A40" s="89" t="s">
        <v>42</v>
      </c>
      <c r="B40" s="54">
        <v>79559.42</v>
      </c>
      <c r="C40" s="55"/>
      <c r="D40" s="56"/>
      <c r="E40" s="64">
        <f>B40*66%</f>
        <v>52509.2172</v>
      </c>
      <c r="F40" s="64">
        <f>B40*18%</f>
        <v>14320.6956</v>
      </c>
      <c r="G40" s="64">
        <f>B40*10%</f>
        <v>7955.942</v>
      </c>
      <c r="H40" s="86">
        <f>B40*2%</f>
        <v>1591.1884</v>
      </c>
      <c r="I40" s="115">
        <f>B40*2%</f>
        <v>1591.1884</v>
      </c>
      <c r="J40" s="115">
        <f>B40*2%</f>
        <v>1591.1884</v>
      </c>
      <c r="K40" s="48"/>
    </row>
    <row r="41" spans="1:11" ht="15">
      <c r="A41" s="21" t="s">
        <v>4</v>
      </c>
      <c r="B41" s="47">
        <f>SUM(B34:B40)</f>
        <v>325568</v>
      </c>
      <c r="C41" s="17">
        <f>SUM(C34:C40)</f>
        <v>0</v>
      </c>
      <c r="E41" s="91">
        <f aca="true" t="shared" si="2" ref="E41:J41">SUM(E34:E40)</f>
        <v>206643.46480000002</v>
      </c>
      <c r="F41" s="92">
        <f t="shared" si="2"/>
        <v>73113.3934</v>
      </c>
      <c r="G41" s="93">
        <f t="shared" si="2"/>
        <v>18501.974</v>
      </c>
      <c r="H41" s="88">
        <f>SUM(H34:H40)</f>
        <v>6345.9326</v>
      </c>
      <c r="I41" s="116">
        <f t="shared" si="2"/>
        <v>14617.302599999999</v>
      </c>
      <c r="J41" s="116">
        <f t="shared" si="2"/>
        <v>6345.9326</v>
      </c>
      <c r="K41" s="48"/>
    </row>
    <row r="42" spans="1:10" ht="15">
      <c r="A42" s="21"/>
      <c r="B42" s="47"/>
      <c r="E42" s="49"/>
      <c r="F42" s="49"/>
      <c r="G42" s="16"/>
      <c r="I42" s="106"/>
      <c r="J42" s="106"/>
    </row>
    <row r="43" spans="1:10" ht="15.75" thickBot="1">
      <c r="A43" t="s">
        <v>47</v>
      </c>
      <c r="E43" s="49"/>
      <c r="F43" s="49"/>
      <c r="G43" s="16"/>
      <c r="I43" s="106"/>
      <c r="J43" s="106"/>
    </row>
    <row r="44" spans="1:11" ht="15">
      <c r="A44" s="31" t="s">
        <v>6</v>
      </c>
      <c r="B44" s="59">
        <v>1920</v>
      </c>
      <c r="C44" s="60"/>
      <c r="D44" s="60"/>
      <c r="E44" s="87">
        <f>B44*66%</f>
        <v>1267.2</v>
      </c>
      <c r="F44" s="87">
        <f>B44*18%</f>
        <v>345.59999999999997</v>
      </c>
      <c r="G44" s="87">
        <f>B44*10%</f>
        <v>192</v>
      </c>
      <c r="H44" s="61">
        <f>B44*2%</f>
        <v>38.4</v>
      </c>
      <c r="I44" s="108">
        <f>B44*2%</f>
        <v>38.4</v>
      </c>
      <c r="J44" s="108">
        <f>B44*2%</f>
        <v>38.4</v>
      </c>
      <c r="K44" s="48"/>
    </row>
    <row r="45" spans="1:11" ht="15">
      <c r="A45" s="75" t="s">
        <v>26</v>
      </c>
      <c r="B45" s="41">
        <v>282637</v>
      </c>
      <c r="C45" s="42"/>
      <c r="D45" s="42"/>
      <c r="E45" s="42">
        <f>B45</f>
        <v>282637</v>
      </c>
      <c r="F45" s="42">
        <f>B45*0</f>
        <v>0</v>
      </c>
      <c r="G45" s="42">
        <f>C45*0</f>
        <v>0</v>
      </c>
      <c r="H45" s="42">
        <f>F45*0</f>
        <v>0</v>
      </c>
      <c r="I45" s="123">
        <f>D45*0</f>
        <v>0</v>
      </c>
      <c r="J45" s="123">
        <f>E45*0</f>
        <v>0</v>
      </c>
      <c r="K45" s="48"/>
    </row>
    <row r="46" spans="1:11" ht="15">
      <c r="A46" s="40" t="s">
        <v>7</v>
      </c>
      <c r="B46" s="41">
        <v>11678</v>
      </c>
      <c r="C46" s="42"/>
      <c r="D46" s="42"/>
      <c r="E46" s="42">
        <f>B46*66%</f>
        <v>7707.4800000000005</v>
      </c>
      <c r="F46" s="42">
        <f>B46*18%</f>
        <v>2102.04</v>
      </c>
      <c r="G46" s="42">
        <f>B46*10%</f>
        <v>1167.8</v>
      </c>
      <c r="H46" s="38">
        <f>B46*2%</f>
        <v>233.56</v>
      </c>
      <c r="I46" s="110">
        <f>B46*2%</f>
        <v>233.56</v>
      </c>
      <c r="J46" s="122">
        <f>B46*2%</f>
        <v>233.56</v>
      </c>
      <c r="K46" s="48"/>
    </row>
    <row r="47" spans="1:11" ht="15">
      <c r="A47" s="40" t="s">
        <v>8</v>
      </c>
      <c r="B47" s="41">
        <v>31821</v>
      </c>
      <c r="C47" s="42"/>
      <c r="D47" s="42"/>
      <c r="E47" s="42">
        <f>B47*66%</f>
        <v>21001.86</v>
      </c>
      <c r="F47" s="42">
        <f>B47*18%</f>
        <v>5727.78</v>
      </c>
      <c r="G47" s="42">
        <f>B47*10%</f>
        <v>3182.1000000000004</v>
      </c>
      <c r="H47" s="38">
        <f>B47*2%</f>
        <v>636.42</v>
      </c>
      <c r="I47" s="110">
        <f>B47*2%</f>
        <v>636.42</v>
      </c>
      <c r="J47" s="110">
        <f>B47*2%</f>
        <v>636.42</v>
      </c>
      <c r="K47" s="48"/>
    </row>
    <row r="48" spans="1:11" ht="15">
      <c r="A48" s="40" t="s">
        <v>9</v>
      </c>
      <c r="B48" s="41">
        <v>7137</v>
      </c>
      <c r="C48" s="42"/>
      <c r="D48" s="42"/>
      <c r="E48" s="42">
        <f>B48*66%</f>
        <v>4710.42</v>
      </c>
      <c r="F48" s="42">
        <f>B48*18%</f>
        <v>1284.6599999999999</v>
      </c>
      <c r="G48" s="42">
        <f>B48*10%</f>
        <v>713.7</v>
      </c>
      <c r="H48" s="38">
        <f>B48*2%</f>
        <v>142.74</v>
      </c>
      <c r="I48" s="110">
        <f>B48*2%</f>
        <v>142.74</v>
      </c>
      <c r="J48" s="110">
        <f>B48*2%</f>
        <v>142.74</v>
      </c>
      <c r="K48" s="48"/>
    </row>
    <row r="49" spans="1:11" ht="15.75" thickBot="1">
      <c r="A49" s="63" t="s">
        <v>11</v>
      </c>
      <c r="B49" s="43">
        <v>35000</v>
      </c>
      <c r="C49" s="64"/>
      <c r="D49" s="64"/>
      <c r="E49" s="64">
        <f>B49</f>
        <v>35000</v>
      </c>
      <c r="F49" s="64">
        <f>B49*0</f>
        <v>0</v>
      </c>
      <c r="G49" s="64">
        <f>C49*0</f>
        <v>0</v>
      </c>
      <c r="H49" s="64">
        <f>F49*0</f>
        <v>0</v>
      </c>
      <c r="I49" s="117">
        <f>D49*0</f>
        <v>0</v>
      </c>
      <c r="J49" s="117">
        <f>E49*0</f>
        <v>0</v>
      </c>
      <c r="K49" s="48"/>
    </row>
    <row r="50" spans="1:11" ht="15">
      <c r="A50"/>
      <c r="B50" s="47">
        <f>SUM(B44:B49)</f>
        <v>370193</v>
      </c>
      <c r="E50" s="49">
        <f aca="true" t="shared" si="3" ref="E50:J50">SUM(E44:E49)</f>
        <v>352323.95999999996</v>
      </c>
      <c r="F50" s="49">
        <f t="shared" si="3"/>
        <v>9460.08</v>
      </c>
      <c r="G50" s="16">
        <f t="shared" si="3"/>
        <v>5255.6</v>
      </c>
      <c r="H50" s="17">
        <f t="shared" si="3"/>
        <v>1051.12</v>
      </c>
      <c r="I50" s="104">
        <f t="shared" si="3"/>
        <v>1051.12</v>
      </c>
      <c r="J50" s="104">
        <f t="shared" si="3"/>
        <v>1051.12</v>
      </c>
      <c r="K50" s="48"/>
    </row>
    <row r="51" spans="1:10" ht="15">
      <c r="A51"/>
      <c r="E51" s="49"/>
      <c r="F51" s="49"/>
      <c r="G51" s="16"/>
      <c r="I51" s="106"/>
      <c r="J51" s="106"/>
    </row>
    <row r="52" spans="1:10" ht="30.75" customHeight="1" thickBot="1">
      <c r="A52" s="7" t="s">
        <v>43</v>
      </c>
      <c r="B52" s="8"/>
      <c r="C52" s="20"/>
      <c r="D52" s="20"/>
      <c r="E52" s="58"/>
      <c r="F52" s="58"/>
      <c r="G52" s="58"/>
      <c r="H52" s="20"/>
      <c r="I52" s="103"/>
      <c r="J52" s="103"/>
    </row>
    <row r="53" spans="1:11" ht="15">
      <c r="A53" s="62" t="s">
        <v>10</v>
      </c>
      <c r="B53" s="41">
        <v>423742.38</v>
      </c>
      <c r="C53" s="42"/>
      <c r="D53" s="42"/>
      <c r="E53" s="42">
        <f>B53*66%</f>
        <v>279669.9708</v>
      </c>
      <c r="F53" s="42">
        <f>B53*18%</f>
        <v>76273.6284</v>
      </c>
      <c r="G53" s="42">
        <f>B53*10%</f>
        <v>42374.238000000005</v>
      </c>
      <c r="H53" s="85">
        <f>B53*2%</f>
        <v>8474.847600000001</v>
      </c>
      <c r="I53" s="110">
        <f>B53*2%</f>
        <v>8474.847600000001</v>
      </c>
      <c r="J53" s="110">
        <f>B53*2%</f>
        <v>8474.847600000001</v>
      </c>
      <c r="K53" s="48"/>
    </row>
    <row r="54" spans="1:11" ht="15.75" thickBot="1">
      <c r="A54" s="63" t="s">
        <v>12</v>
      </c>
      <c r="B54" s="43">
        <v>151171.62</v>
      </c>
      <c r="C54" s="64"/>
      <c r="D54" s="64"/>
      <c r="E54" s="64">
        <f>B54*66%</f>
        <v>99773.2692</v>
      </c>
      <c r="F54" s="64">
        <f>B54*18%</f>
        <v>27210.8916</v>
      </c>
      <c r="G54" s="64">
        <f>B54*10%</f>
        <v>15117.162</v>
      </c>
      <c r="H54" s="86">
        <f>B54*2%</f>
        <v>3023.4324</v>
      </c>
      <c r="I54" s="115">
        <f>B54*2%</f>
        <v>3023.4324</v>
      </c>
      <c r="J54" s="115">
        <f>B54*2%</f>
        <v>3023.4324</v>
      </c>
      <c r="K54" s="48"/>
    </row>
    <row r="55" spans="1:11" ht="15">
      <c r="A55" s="69" t="s">
        <v>4</v>
      </c>
      <c r="B55" s="66">
        <f>SUM(B53:B54)</f>
        <v>574914</v>
      </c>
      <c r="C55" s="67">
        <f>SUM(C44:C54)</f>
        <v>0</v>
      </c>
      <c r="D55" s="67"/>
      <c r="E55" s="68">
        <f aca="true" t="shared" si="4" ref="E55:J55">SUM(E53:E54)</f>
        <v>379443.24</v>
      </c>
      <c r="F55" s="68">
        <f t="shared" si="4"/>
        <v>103484.52</v>
      </c>
      <c r="G55" s="68">
        <f t="shared" si="4"/>
        <v>57491.40000000001</v>
      </c>
      <c r="H55" s="17">
        <f t="shared" si="4"/>
        <v>11498.28</v>
      </c>
      <c r="I55" s="104">
        <f t="shared" si="4"/>
        <v>11498.28</v>
      </c>
      <c r="J55" s="104">
        <f t="shared" si="4"/>
        <v>11498.28</v>
      </c>
      <c r="K55" s="48"/>
    </row>
    <row r="56" spans="1:10" ht="15">
      <c r="A56" s="65"/>
      <c r="B56" s="66"/>
      <c r="C56" s="67"/>
      <c r="D56" s="67"/>
      <c r="E56" s="68"/>
      <c r="F56" s="68"/>
      <c r="G56" s="68"/>
      <c r="I56" s="104"/>
      <c r="J56" s="106"/>
    </row>
    <row r="57" spans="1:10" ht="15">
      <c r="A57" s="65"/>
      <c r="B57" s="66"/>
      <c r="C57" s="67"/>
      <c r="D57" s="67"/>
      <c r="E57" s="68"/>
      <c r="F57" s="68"/>
      <c r="G57" s="68"/>
      <c r="I57" s="104"/>
      <c r="J57" s="106"/>
    </row>
    <row r="58" spans="1:11" ht="15">
      <c r="A58" s="69" t="s">
        <v>23</v>
      </c>
      <c r="B58" s="66">
        <f>B11+B30+B41+B50+B55</f>
        <v>3412788</v>
      </c>
      <c r="C58" s="67">
        <f>C11+C30+C41+C55</f>
        <v>0</v>
      </c>
      <c r="D58" s="67"/>
      <c r="E58" s="67">
        <f aca="true" t="shared" si="5" ref="E58:J58">E11+E30+E41+E50+E55</f>
        <v>1920380.9848</v>
      </c>
      <c r="F58" s="67">
        <f t="shared" si="5"/>
        <v>503139.81340000004</v>
      </c>
      <c r="G58" s="67">
        <f t="shared" si="5"/>
        <v>344195.874</v>
      </c>
      <c r="H58" s="67">
        <f t="shared" si="5"/>
        <v>538093.3326</v>
      </c>
      <c r="I58" s="118">
        <f t="shared" si="5"/>
        <v>59184.6826</v>
      </c>
      <c r="J58" s="118">
        <f t="shared" si="5"/>
        <v>47793.3126</v>
      </c>
      <c r="K58" s="48"/>
    </row>
    <row r="59" spans="1:10" ht="15">
      <c r="A59" s="69"/>
      <c r="B59" s="66"/>
      <c r="C59" s="67"/>
      <c r="D59" s="67"/>
      <c r="E59" s="67"/>
      <c r="F59" s="67"/>
      <c r="G59" s="67"/>
      <c r="I59" s="118"/>
      <c r="J59" s="101"/>
    </row>
    <row r="60" spans="1:10" ht="15">
      <c r="A60" s="69" t="s">
        <v>45</v>
      </c>
      <c r="B60" s="66"/>
      <c r="C60" s="67"/>
      <c r="D60" s="67"/>
      <c r="E60" s="67"/>
      <c r="F60" s="67"/>
      <c r="G60" s="67"/>
      <c r="I60" s="119">
        <v>88</v>
      </c>
      <c r="J60" s="120">
        <v>34</v>
      </c>
    </row>
    <row r="61" spans="1:10" ht="15">
      <c r="A61" s="69" t="s">
        <v>46</v>
      </c>
      <c r="C61" s="70"/>
      <c r="D61" s="67"/>
      <c r="E61" s="67"/>
      <c r="F61" s="68"/>
      <c r="G61" s="68"/>
      <c r="I61" s="121">
        <v>672.56</v>
      </c>
      <c r="J61" s="121">
        <v>1405.68</v>
      </c>
    </row>
    <row r="62" spans="1:7" ht="15">
      <c r="A62" s="65"/>
      <c r="B62" s="66"/>
      <c r="C62" s="67"/>
      <c r="D62" s="67"/>
      <c r="E62" s="68"/>
      <c r="F62" s="68"/>
      <c r="G62" s="68"/>
    </row>
    <row r="63" spans="1:10" ht="31.5" customHeight="1">
      <c r="A63" s="94"/>
      <c r="B63" s="66"/>
      <c r="C63" s="67"/>
      <c r="D63" s="67"/>
      <c r="E63" s="67"/>
      <c r="F63" s="67"/>
      <c r="G63" s="67"/>
      <c r="H63" s="23"/>
      <c r="I63" s="23"/>
      <c r="J63" s="23"/>
    </row>
    <row r="64" spans="1:7" ht="15">
      <c r="A64" s="5"/>
      <c r="B64" s="15"/>
      <c r="C64" s="16"/>
      <c r="D64" s="16"/>
      <c r="E64" s="16"/>
      <c r="F64" s="16"/>
      <c r="G64" s="16"/>
    </row>
    <row r="65" spans="1:7" ht="15">
      <c r="A65" s="5"/>
      <c r="B65" s="15"/>
      <c r="C65" s="16"/>
      <c r="D65" s="16"/>
      <c r="E65" s="16"/>
      <c r="F65" s="16"/>
      <c r="G65" s="16"/>
    </row>
    <row r="67" ht="15">
      <c r="A67" s="71"/>
    </row>
    <row r="68" ht="15">
      <c r="A68" s="71"/>
    </row>
    <row r="69" ht="15">
      <c r="A69" s="71"/>
    </row>
    <row r="70" ht="15">
      <c r="A70" s="71"/>
    </row>
    <row r="71" spans="2:7" ht="15">
      <c r="B71" s="72"/>
      <c r="C71" s="73"/>
      <c r="D71" s="73"/>
      <c r="E71" s="74"/>
      <c r="F71" s="73"/>
      <c r="G71" s="73"/>
    </row>
  </sheetData>
  <sheetProtection/>
  <mergeCells count="1">
    <mergeCell ref="D2:J2"/>
  </mergeCells>
  <printOptions/>
  <pageMargins left="0.7" right="0.7" top="0.75" bottom="0.75" header="0.3" footer="0.3"/>
  <pageSetup horizontalDpi="600" verticalDpi="600" orientation="landscape" paperSize="5" scale="72" r:id="rId1"/>
  <headerFooter>
    <oddHeader>&amp;CBuilding Codes and Standards
FY 2010 / 2011 Program Expenditures</oddHeader>
  </headerFooter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Jenniferd</dc:creator>
  <cp:keywords/>
  <dc:description/>
  <cp:lastModifiedBy>jimham</cp:lastModifiedBy>
  <cp:lastPrinted>2010-09-22T15:47:36Z</cp:lastPrinted>
  <dcterms:created xsi:type="dcterms:W3CDTF">2010-06-10T13:24:43Z</dcterms:created>
  <dcterms:modified xsi:type="dcterms:W3CDTF">2010-09-28T17:18:46Z</dcterms:modified>
  <cp:category/>
  <cp:version/>
  <cp:contentType/>
  <cp:contentStatus/>
</cp:coreProperties>
</file>